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<sst xmlns="http://schemas.openxmlformats.org/spreadsheetml/2006/main" count="410" uniqueCount="352">
  <si>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</si>
  <si>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</si>
  <si>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</si>
  <si>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</si>
  <si>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</si>
  <si>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</si>
  <si>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</si>
  <si>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</si>
  <si>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</si>
  <si>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</si>
  <si>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</si>
  <si>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</si>
  <si>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</si>
  <si>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</si>
  <si>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</si>
  <si>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</si>
  <si>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</si>
  <si>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</si>
  <si>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</si>
  <si>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</si>
  <si>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</si>
  <si>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</si>
  <si>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</si>
  <si>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</si>
  <si>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</si>
  <si>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</si>
  <si>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</si>
  <si>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</si>
  <si>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</si>
  <si>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</si>
  <si>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</si>
  <si>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</si>
  <si>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</si>
  <si>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</si>
  <si>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</si>
  <si>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</si>
  <si>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</si>
  <si>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</si>
  <si>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</si>
  <si>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</si>
  <si>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</si>
  <si>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</si>
  <si>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</si>
  <si>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</si>
  <si>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</si>
  <si>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</si>
  <si>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</si>
  <si>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</si>
  <si>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</si>
  <si>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</si>
  <si>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</si>
  <si>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</si>
  <si>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</si>
  <si>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</si>
  <si>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</si>
  <si>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</si>
  <si>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</si>
  <si>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</si>
  <si>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</si>
  <si>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</si>
  <si>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</si>
  <si>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</si>
  <si>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</si>
  <si>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</si>
  <si>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</si>
  <si>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</si>
  <si>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</si>
  <si>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</si>
  <si>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</si>
  <si>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</si>
  <si>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</si>
  <si>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</si>
  <si>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</si>
  <si>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</si>
  <si>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</si>
  <si>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</si>
  <si>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</si>
  <si>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</si>
  <si>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</si>
  <si>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</si>
  <si>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</si>
  <si>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</si>
  <si>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</si>
  <si>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</si>
  <si>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</si>
  <si>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</si>
  <si>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</si>
  <si>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</si>
  <si>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</si>
  <si>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</si>
  <si>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</si>
  <si>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</si>
  <si>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</si>
  <si>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</si>
  <si>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</si>
  <si>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</si>
  <si>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</si>
  <si>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</si>
  <si>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</si>
  <si>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</si>
  <si>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</si>
  <si>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</si>
  <si>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</si>
  <si>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</si>
  <si>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</si>
  <si>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</si>
  <si>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</si>
  <si>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</si>
  <si>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</si>
  <si>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</si>
  <si>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</si>
  <si>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</si>
  <si>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</si>
  <si>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</si>
  <si>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</si>
  <si>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</si>
  <si>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</si>
  <si>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</si>
  <si>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</si>
  <si>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</si>
  <si>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</si>
  <si>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</si>
  <si>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</si>
  <si>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</si>
  <si>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</si>
  <si>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</si>
  <si>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</si>
  <si>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</si>
  <si>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</si>
  <si>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</si>
  <si>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</si>
  <si>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</si>
  <si>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</si>
  <si>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</si>
  <si>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</si>
  <si>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</si>
  <si>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</si>
  <si>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</si>
  <si>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</si>
  <si>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</si>
  <si>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</si>
  <si>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</si>
  <si>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</si>
  <si>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</si>
  <si>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</si>
  <si>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</si>
  <si>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</si>
  <si>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</si>
  <si>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</si>
  <si>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</si>
  <si>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</si>
  <si>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</si>
  <si>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</si>
  <si>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</si>
  <si>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</si>
  <si>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</si>
  <si>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</si>
  <si>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</si>
  <si>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</si>
  <si>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</si>
  <si>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</si>
  <si>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</si>
  <si>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</si>
  <si>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</si>
  <si>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</si>
  <si>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</si>
  <si>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</si>
  <si>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</si>
  <si>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</si>
  <si>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</si>
  <si>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</si>
  <si>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</si>
  <si>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</si>
  <si>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</si>
  <si>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</si>
  <si>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</si>
  <si>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</si>
  <si>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</si>
  <si>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</si>
  <si>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</si>
  <si>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</si>
  <si>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</si>
  <si>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</si>
  <si>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</si>
  <si>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</si>
  <si>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</si>
  <si>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</si>
  <si>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</si>
  <si>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</si>
  <si>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</si>
  <si>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</si>
  <si>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</si>
  <si>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</si>
  <si>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</si>
  <si>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</si>
  <si>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</si>
  <si>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</si>
  <si>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</si>
  <si>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</si>
  <si>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</si>
  <si>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</si>
  <si>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</si>
  <si>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</si>
  <si>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</si>
  <si>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</si>
  <si>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</si>
  <si>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</si>
  <si>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</si>
  <si>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</si>
  <si>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</si>
  <si>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</si>
  <si>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</si>
  <si>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</si>
  <si>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</si>
  <si>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</si>
  <si>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</si>
  <si>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</si>
  <si>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</si>
  <si>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</si>
  <si>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</si>
  <si>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</si>
  <si>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</si>
  <si>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</si>
  <si>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</si>
  <si>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</si>
  <si>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</si>
  <si>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</si>
  <si>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</si>
  <si>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</si>
  <si>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</si>
  <si>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</si>
  <si>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</si>
  <si>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</si>
  <si>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</si>
  <si>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</si>
  <si>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</si>
  <si>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</si>
  <si>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</si>
  <si>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</si>
  <si>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</si>
  <si>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</si>
  <si>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</si>
  <si>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</si>
  <si>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</si>
  <si>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</si>
  <si>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</si>
  <si>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</si>
  <si>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</si>
  <si>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</si>
  <si>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</si>
  <si>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</si>
  <si>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</si>
  <si>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</si>
  <si>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</si>
  <si>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</si>
  <si>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</si>
  <si>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</si>
  <si>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</si>
  <si>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</si>
  <si>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</si>
  <si>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</si>
  <si>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</si>
  <si>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</si>
  <si>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</si>
  <si>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</si>
  <si>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</si>
  <si>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</si>
  <si>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</si>
  <si>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</si>
  <si>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</si>
  <si>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</si>
  <si>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</si>
  <si>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</si>
  <si>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</si>
  <si>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</si>
  <si>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</si>
  <si>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</si>
  <si>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</si>
  <si>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</si>
  <si>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</si>
  <si>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</si>
  <si>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</si>
  <si>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</si>
  <si>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</si>
  <si>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</si>
  <si>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</si>
  <si>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</si>
  <si>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</si>
  <si>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</si>
  <si>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</si>
  <si>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</si>
  <si>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</si>
  <si>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</si>
  <si>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</si>
  <si>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</si>
  <si>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</si>
  <si>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</si>
  <si>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</si>
  <si>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</si>
  <si>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</si>
  <si>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</si>
  <si>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</si>
  <si>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</si>
  <si>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</si>
  <si>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</si>
  <si>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</si>
  <si>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</si>
  <si>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</si>
  <si>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</si>
  <si>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</si>
  <si>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</si>
  <si>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</si>
  <si>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</si>
  <si>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</si>
  <si>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</si>
  <si>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</si>
  <si>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</si>
  <si>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</si>
  <si>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</si>
  <si>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</si>
  <si>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</si>
  <si>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</si>
  <si>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</si>
  <si>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</si>
  <si>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</si>
  <si>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</si>
  <si>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</si>
  <si>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</si>
  <si>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</si>
  <si>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</si>
  <si>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ČAKOVEC</t>
  </si>
  <si>
    <t>MEĐIMURSKA</t>
  </si>
  <si>
    <t>NE</t>
  </si>
  <si>
    <t>1392</t>
  </si>
  <si>
    <t>BILANDŽIJA MATIJA</t>
  </si>
  <si>
    <t>040379401</t>
  </si>
  <si>
    <t>040328445</t>
  </si>
  <si>
    <t>SABOLIĆ DAVOR</t>
  </si>
  <si>
    <t>Obveznik: Čateks d.d.</t>
  </si>
  <si>
    <r>
      <t xml:space="preserve">Prihodi od prodaje                                                                                         </t>
    </r>
    <r>
      <rPr>
        <b/>
        <sz val="8"/>
        <color indexed="8"/>
        <rFont val="Arial"/>
        <family val="2"/>
      </rPr>
      <t>/u 000 kn</t>
    </r>
    <r>
      <rPr>
        <b/>
        <sz val="10"/>
        <color indexed="8"/>
        <rFont val="Arial"/>
        <family val="2"/>
      </rPr>
      <t>/</t>
    </r>
  </si>
  <si>
    <t>Indeks</t>
  </si>
  <si>
    <t>Prihodi od prodaje na domaćem tržištu</t>
  </si>
  <si>
    <t>Prihodi od prodaje na inozemnom tržištu</t>
  </si>
  <si>
    <r>
      <t xml:space="preserve">Troškovi sirovina i materijala                                                                      </t>
    </r>
    <r>
      <rPr>
        <b/>
        <sz val="8"/>
        <color indexed="8"/>
        <rFont val="Arial"/>
        <family val="2"/>
      </rPr>
      <t xml:space="preserve"> / u 000 kn/</t>
    </r>
  </si>
  <si>
    <t>Troškovi sirovina</t>
  </si>
  <si>
    <t>Troškovi energije</t>
  </si>
  <si>
    <t>I.-VI.2017.</t>
  </si>
  <si>
    <t>01.01.2018.</t>
  </si>
  <si>
    <t>30.06.2018.</t>
  </si>
  <si>
    <t>stanje na dan 30.06.2018.</t>
  </si>
  <si>
    <t>u razdoblju 01.01.2018. do 30.06.2018.</t>
  </si>
  <si>
    <t>I.-VI.2018.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</si>
</sst>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22"/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0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2" fillId="0" borderId="20" xfId="51" applyFont="1" applyFill="1" applyBorder="1" applyAlignment="1" applyProtection="1">
      <alignment horizontal="right" vertical="center"/>
      <protection hidden="1" locked="0"/>
    </xf>
    <xf numFmtId="49" fontId="2" fillId="0" borderId="20" xfId="51" applyNumberFormat="1" applyFont="1" applyBorder="1" applyAlignment="1" applyProtection="1">
      <alignment horizontal="center" vertical="center"/>
      <protection hidden="1" locked="0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0" xfId="51" applyFont="1" applyBorder="1" applyAlignment="1" applyProtection="1">
      <alignment horizontal="left" vertical="top" wrapText="1"/>
      <protection hidden="1"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0" xfId="51" applyFont="1" applyBorder="1" applyAlignment="1" applyProtection="1">
      <alignment horizontal="left" vertical="top" indent="2"/>
      <protection hidden="1"/>
    </xf>
    <xf numFmtId="0" fontId="3" fillId="0" borderId="20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0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0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 vertical="center"/>
    </xf>
    <xf numFmtId="0" fontId="15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18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18" xfId="57" applyNumberFormat="1" applyFont="1" applyBorder="1" applyAlignment="1">
      <alignment horizontal="right" vertical="center" wrapText="1"/>
      <protection/>
    </xf>
    <xf numFmtId="1" fontId="0" fillId="0" borderId="18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horizontal="justify" vertical="top" wrapText="1"/>
      <protection/>
    </xf>
    <xf numFmtId="0" fontId="20" fillId="0" borderId="0" xfId="57" applyFont="1" applyAlignment="1">
      <alignment/>
      <protection/>
    </xf>
    <xf numFmtId="3" fontId="19" fillId="0" borderId="0" xfId="57" applyNumberFormat="1" applyFont="1" applyBorder="1" applyAlignment="1">
      <alignment horizontal="justify" vertical="top" wrapText="1"/>
      <protection/>
    </xf>
    <xf numFmtId="3" fontId="9" fillId="0" borderId="0" xfId="57" applyNumberFormat="1" applyAlignment="1">
      <alignment/>
      <protection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6" fillId="34" borderId="18" xfId="0" applyFont="1" applyFill="1" applyBorder="1" applyAlignment="1" applyProtection="1">
      <alignment horizontal="center" wrapText="1"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15" xfId="0" applyNumberFormat="1" applyFont="1" applyFill="1" applyBorder="1" applyAlignment="1" applyProtection="1">
      <alignment vertical="center"/>
      <protection hidden="1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>
      <alignment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20" xfId="51" applyFont="1" applyBorder="1" applyAlignment="1" applyProtection="1">
      <alignment horizontal="right" wrapText="1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horizontal="right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0" xfId="51" applyFont="1" applyBorder="1" applyAlignment="1">
      <alignment horizontal="center"/>
      <protection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0" xfId="51" applyFont="1" applyFill="1" applyBorder="1" applyAlignment="1" applyProtection="1">
      <alignment horizontal="left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0" xfId="51" applyFont="1" applyBorder="1" applyAlignment="1" applyProtection="1">
      <alignment horizontal="center" vertical="center" wrapText="1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0" xfId="51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5" fillId="0" borderId="37" xfId="57" applyFont="1" applyBorder="1" applyAlignment="1">
      <alignment horizontal="right" vertical="center"/>
      <protection/>
    </xf>
    <xf numFmtId="0" fontId="9" fillId="0" borderId="38" xfId="57" applyBorder="1" applyAlignment="1">
      <alignment horizontal="right" vertical="center"/>
      <protection/>
    </xf>
    <xf numFmtId="0" fontId="9" fillId="0" borderId="39" xfId="57" applyBorder="1" applyAlignment="1">
      <alignment horizontal="right" vertical="center"/>
      <protection/>
    </xf>
    <xf numFmtId="0" fontId="0" fillId="0" borderId="18" xfId="57" applyFont="1" applyBorder="1" applyAlignment="1">
      <alignment horizontal="left" vertical="center" wrapText="1"/>
      <protection/>
    </xf>
    <xf numFmtId="0" fontId="0" fillId="0" borderId="37" xfId="57" applyFont="1" applyBorder="1" applyAlignment="1">
      <alignment horizontal="center" vertical="top" wrapText="1"/>
      <protection/>
    </xf>
    <xf numFmtId="0" fontId="0" fillId="0" borderId="38" xfId="57" applyFont="1" applyBorder="1" applyAlignment="1">
      <alignment horizontal="center" vertical="top" wrapText="1"/>
      <protection/>
    </xf>
    <xf numFmtId="0" fontId="0" fillId="0" borderId="39" xfId="57" applyFont="1" applyBorder="1" applyAlignment="1">
      <alignment horizontal="center" vertical="top" wrapText="1"/>
      <protection/>
    </xf>
    <xf numFmtId="0" fontId="10" fillId="0" borderId="0" xfId="57" applyFont="1" applyAlignment="1">
      <alignment horizontal="left" vertical="center"/>
      <protection/>
    </xf>
    <xf numFmtId="0" fontId="9" fillId="0" borderId="0" xfId="57" applyAlignment="1">
      <alignment/>
      <protection/>
    </xf>
    <xf numFmtId="0" fontId="15" fillId="0" borderId="38" xfId="57" applyFont="1" applyBorder="1" applyAlignment="1">
      <alignment horizontal="right" vertical="center"/>
      <protection/>
    </xf>
    <xf numFmtId="0" fontId="15" fillId="0" borderId="39" xfId="57" applyFont="1" applyBorder="1" applyAlignment="1">
      <alignment horizontal="right" vertical="center"/>
      <protection/>
    </xf>
    <xf numFmtId="0" fontId="0" fillId="0" borderId="37" xfId="57" applyFont="1" applyBorder="1" applyAlignment="1">
      <alignment horizontal="left" vertical="center" wrapText="1"/>
      <protection/>
    </xf>
    <xf numFmtId="0" fontId="0" fillId="0" borderId="38" xfId="57" applyFont="1" applyBorder="1" applyAlignment="1">
      <alignment horizontal="left" vertical="center" wrapText="1"/>
      <protection/>
    </xf>
    <xf numFmtId="0" fontId="0" fillId="0" borderId="39" xfId="57" applyFont="1" applyBorder="1" applyAlignment="1">
      <alignment horizontal="lef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75" customWidth="1"/>
    <col min="2" max="2" width="13.00390625" style="75" customWidth="1"/>
    <col min="3" max="6" width="9.140625" style="75" customWidth="1"/>
    <col min="7" max="7" width="15.140625" style="75" customWidth="1"/>
    <col min="8" max="8" width="19.28125" style="75" customWidth="1"/>
    <col min="9" max="9" width="14.421875" style="75" customWidth="1"/>
    <col min="10" max="16384" width="9.140625" style="75" customWidth="1"/>
  </cols>
  <sheetData>
    <row r="1" spans="1:12" ht="15.75">
      <c r="A1" s="176" t="s">
        <v>248</v>
      </c>
      <c r="B1" s="177"/>
      <c r="C1" s="177"/>
      <c r="D1" s="72"/>
      <c r="E1" s="72"/>
      <c r="F1" s="72"/>
      <c r="G1" s="72"/>
      <c r="H1" s="72"/>
      <c r="I1" s="73"/>
      <c r="J1" s="74"/>
      <c r="K1" s="74"/>
      <c r="L1" s="74"/>
    </row>
    <row r="2" spans="1:12" ht="12.75">
      <c r="A2" s="203" t="s">
        <v>249</v>
      </c>
      <c r="B2" s="204"/>
      <c r="C2" s="204"/>
      <c r="D2" s="205"/>
      <c r="E2" s="65" t="s">
        <v>347</v>
      </c>
      <c r="F2" s="76"/>
      <c r="G2" s="10" t="s">
        <v>250</v>
      </c>
      <c r="H2" s="65" t="s">
        <v>348</v>
      </c>
      <c r="I2" s="57"/>
      <c r="J2" s="74"/>
      <c r="K2" s="74"/>
      <c r="L2" s="74"/>
    </row>
    <row r="3" spans="1:12" ht="12.75">
      <c r="A3" s="58"/>
      <c r="B3" s="11"/>
      <c r="C3" s="11"/>
      <c r="D3" s="11"/>
      <c r="E3" s="12"/>
      <c r="F3" s="12"/>
      <c r="G3" s="11"/>
      <c r="H3" s="11"/>
      <c r="I3" s="77"/>
      <c r="J3" s="74"/>
      <c r="K3" s="74"/>
      <c r="L3" s="74"/>
    </row>
    <row r="4" spans="1:12" ht="15">
      <c r="A4" s="206" t="s">
        <v>316</v>
      </c>
      <c r="B4" s="207"/>
      <c r="C4" s="207"/>
      <c r="D4" s="207"/>
      <c r="E4" s="207"/>
      <c r="F4" s="207"/>
      <c r="G4" s="207"/>
      <c r="H4" s="207"/>
      <c r="I4" s="208"/>
      <c r="J4" s="74"/>
      <c r="K4" s="74"/>
      <c r="L4" s="74"/>
    </row>
    <row r="5" spans="1:12" ht="12.75">
      <c r="A5" s="78"/>
      <c r="B5" s="17"/>
      <c r="C5" s="17"/>
      <c r="D5" s="17"/>
      <c r="E5" s="13"/>
      <c r="F5" s="59"/>
      <c r="G5" s="14"/>
      <c r="H5" s="15"/>
      <c r="I5" s="79"/>
      <c r="J5" s="74"/>
      <c r="K5" s="74"/>
      <c r="L5" s="74"/>
    </row>
    <row r="6" spans="1:12" ht="12.75">
      <c r="A6" s="158" t="s">
        <v>251</v>
      </c>
      <c r="B6" s="159"/>
      <c r="C6" s="171" t="s">
        <v>322</v>
      </c>
      <c r="D6" s="172"/>
      <c r="E6" s="80"/>
      <c r="F6" s="80"/>
      <c r="G6" s="80"/>
      <c r="H6" s="80"/>
      <c r="I6" s="81"/>
      <c r="J6" s="74"/>
      <c r="K6" s="74"/>
      <c r="L6" s="74"/>
    </row>
    <row r="7" spans="1:12" ht="12.75">
      <c r="A7" s="82"/>
      <c r="B7" s="83"/>
      <c r="C7" s="17"/>
      <c r="D7" s="17"/>
      <c r="E7" s="80"/>
      <c r="F7" s="80"/>
      <c r="G7" s="80"/>
      <c r="H7" s="80"/>
      <c r="I7" s="81"/>
      <c r="J7" s="74"/>
      <c r="K7" s="74"/>
      <c r="L7" s="74"/>
    </row>
    <row r="8" spans="1:12" ht="12.75">
      <c r="A8" s="209" t="s">
        <v>252</v>
      </c>
      <c r="B8" s="210"/>
      <c r="C8" s="171" t="s">
        <v>323</v>
      </c>
      <c r="D8" s="172"/>
      <c r="E8" s="80"/>
      <c r="F8" s="80"/>
      <c r="G8" s="80"/>
      <c r="H8" s="80"/>
      <c r="I8" s="84"/>
      <c r="J8" s="74"/>
      <c r="K8" s="74"/>
      <c r="L8" s="74"/>
    </row>
    <row r="9" spans="1:12" ht="12.75">
      <c r="A9" s="85"/>
      <c r="B9" s="86"/>
      <c r="C9" s="87"/>
      <c r="D9" s="88"/>
      <c r="E9" s="17"/>
      <c r="F9" s="17"/>
      <c r="G9" s="17"/>
      <c r="H9" s="17"/>
      <c r="I9" s="84"/>
      <c r="J9" s="74"/>
      <c r="K9" s="74"/>
      <c r="L9" s="74"/>
    </row>
    <row r="10" spans="1:12" ht="12.75">
      <c r="A10" s="153" t="s">
        <v>253</v>
      </c>
      <c r="B10" s="201"/>
      <c r="C10" s="171" t="s">
        <v>324</v>
      </c>
      <c r="D10" s="172"/>
      <c r="E10" s="17"/>
      <c r="F10" s="17"/>
      <c r="G10" s="17"/>
      <c r="H10" s="17"/>
      <c r="I10" s="84"/>
      <c r="J10" s="74"/>
      <c r="K10" s="74"/>
      <c r="L10" s="74"/>
    </row>
    <row r="11" spans="1:12" ht="12.75">
      <c r="A11" s="202"/>
      <c r="B11" s="201"/>
      <c r="C11" s="17"/>
      <c r="D11" s="17"/>
      <c r="E11" s="17"/>
      <c r="F11" s="17"/>
      <c r="G11" s="17"/>
      <c r="H11" s="17"/>
      <c r="I11" s="84"/>
      <c r="J11" s="74"/>
      <c r="K11" s="74"/>
      <c r="L11" s="74"/>
    </row>
    <row r="12" spans="1:12" ht="12.75">
      <c r="A12" s="158" t="s">
        <v>254</v>
      </c>
      <c r="B12" s="159"/>
      <c r="C12" s="173" t="s">
        <v>325</v>
      </c>
      <c r="D12" s="198"/>
      <c r="E12" s="198"/>
      <c r="F12" s="198"/>
      <c r="G12" s="198"/>
      <c r="H12" s="198"/>
      <c r="I12" s="161"/>
      <c r="J12" s="74"/>
      <c r="K12" s="74"/>
      <c r="L12" s="74"/>
    </row>
    <row r="13" spans="1:12" ht="12.75">
      <c r="A13" s="82"/>
      <c r="B13" s="83"/>
      <c r="C13" s="89"/>
      <c r="D13" s="17"/>
      <c r="E13" s="17"/>
      <c r="F13" s="17"/>
      <c r="G13" s="17"/>
      <c r="H13" s="17"/>
      <c r="I13" s="84"/>
      <c r="J13" s="74"/>
      <c r="K13" s="74"/>
      <c r="L13" s="74"/>
    </row>
    <row r="14" spans="1:12" ht="12.75">
      <c r="A14" s="158" t="s">
        <v>255</v>
      </c>
      <c r="B14" s="159"/>
      <c r="C14" s="199">
        <v>40000</v>
      </c>
      <c r="D14" s="200"/>
      <c r="E14" s="17"/>
      <c r="F14" s="173" t="s">
        <v>326</v>
      </c>
      <c r="G14" s="198"/>
      <c r="H14" s="198"/>
      <c r="I14" s="161"/>
      <c r="J14" s="74"/>
      <c r="K14" s="74"/>
      <c r="L14" s="74"/>
    </row>
    <row r="15" spans="1:12" ht="12.75">
      <c r="A15" s="82"/>
      <c r="B15" s="83"/>
      <c r="C15" s="17"/>
      <c r="D15" s="17"/>
      <c r="E15" s="17"/>
      <c r="F15" s="17"/>
      <c r="G15" s="17"/>
      <c r="H15" s="17"/>
      <c r="I15" s="84"/>
      <c r="J15" s="74"/>
      <c r="K15" s="74"/>
      <c r="L15" s="74"/>
    </row>
    <row r="16" spans="1:12" ht="12.75">
      <c r="A16" s="158" t="s">
        <v>256</v>
      </c>
      <c r="B16" s="159"/>
      <c r="C16" s="173" t="s">
        <v>327</v>
      </c>
      <c r="D16" s="198"/>
      <c r="E16" s="198"/>
      <c r="F16" s="198"/>
      <c r="G16" s="198"/>
      <c r="H16" s="198"/>
      <c r="I16" s="161"/>
      <c r="J16" s="74"/>
      <c r="K16" s="74"/>
      <c r="L16" s="74"/>
    </row>
    <row r="17" spans="1:12" ht="12.75">
      <c r="A17" s="82"/>
      <c r="B17" s="83"/>
      <c r="C17" s="17"/>
      <c r="D17" s="17"/>
      <c r="E17" s="17"/>
      <c r="F17" s="17"/>
      <c r="G17" s="17"/>
      <c r="H17" s="17"/>
      <c r="I17" s="84"/>
      <c r="J17" s="74"/>
      <c r="K17" s="74"/>
      <c r="L17" s="74"/>
    </row>
    <row r="18" spans="1:12" ht="12.75">
      <c r="A18" s="158" t="s">
        <v>257</v>
      </c>
      <c r="B18" s="159"/>
      <c r="C18" s="194" t="s">
        <v>328</v>
      </c>
      <c r="D18" s="195"/>
      <c r="E18" s="195"/>
      <c r="F18" s="195"/>
      <c r="G18" s="195"/>
      <c r="H18" s="195"/>
      <c r="I18" s="196"/>
      <c r="J18" s="74"/>
      <c r="K18" s="74"/>
      <c r="L18" s="74"/>
    </row>
    <row r="19" spans="1:12" ht="12.75">
      <c r="A19" s="82"/>
      <c r="B19" s="83"/>
      <c r="C19" s="89"/>
      <c r="D19" s="17"/>
      <c r="E19" s="17"/>
      <c r="F19" s="17"/>
      <c r="G19" s="17"/>
      <c r="H19" s="17"/>
      <c r="I19" s="84"/>
      <c r="J19" s="74"/>
      <c r="K19" s="74"/>
      <c r="L19" s="74"/>
    </row>
    <row r="20" spans="1:12" ht="12.75">
      <c r="A20" s="158" t="s">
        <v>258</v>
      </c>
      <c r="B20" s="159"/>
      <c r="C20" s="194" t="s">
        <v>329</v>
      </c>
      <c r="D20" s="195"/>
      <c r="E20" s="195"/>
      <c r="F20" s="195"/>
      <c r="G20" s="195"/>
      <c r="H20" s="195"/>
      <c r="I20" s="196"/>
      <c r="J20" s="74"/>
      <c r="K20" s="74"/>
      <c r="L20" s="74"/>
    </row>
    <row r="21" spans="1:12" ht="12.75">
      <c r="A21" s="82"/>
      <c r="B21" s="83"/>
      <c r="C21" s="89"/>
      <c r="D21" s="17"/>
      <c r="E21" s="17"/>
      <c r="F21" s="17"/>
      <c r="G21" s="17"/>
      <c r="H21" s="17"/>
      <c r="I21" s="84"/>
      <c r="J21" s="74"/>
      <c r="K21" s="74"/>
      <c r="L21" s="74"/>
    </row>
    <row r="22" spans="1:12" ht="12.75">
      <c r="A22" s="158" t="s">
        <v>259</v>
      </c>
      <c r="B22" s="159"/>
      <c r="C22" s="66">
        <v>60</v>
      </c>
      <c r="D22" s="173" t="s">
        <v>330</v>
      </c>
      <c r="E22" s="186"/>
      <c r="F22" s="187"/>
      <c r="G22" s="158"/>
      <c r="H22" s="197"/>
      <c r="I22" s="60"/>
      <c r="J22" s="74"/>
      <c r="K22" s="74"/>
      <c r="L22" s="74"/>
    </row>
    <row r="23" spans="1:12" ht="12.75">
      <c r="A23" s="82"/>
      <c r="B23" s="83"/>
      <c r="C23" s="17"/>
      <c r="D23" s="17"/>
      <c r="E23" s="17"/>
      <c r="F23" s="17"/>
      <c r="G23" s="17"/>
      <c r="H23" s="17"/>
      <c r="I23" s="84"/>
      <c r="J23" s="74"/>
      <c r="K23" s="74"/>
      <c r="L23" s="74"/>
    </row>
    <row r="24" spans="1:12" ht="12.75">
      <c r="A24" s="158" t="s">
        <v>260</v>
      </c>
      <c r="B24" s="159"/>
      <c r="C24" s="66">
        <v>20</v>
      </c>
      <c r="D24" s="173" t="s">
        <v>331</v>
      </c>
      <c r="E24" s="186"/>
      <c r="F24" s="186"/>
      <c r="G24" s="187"/>
      <c r="H24" s="90" t="s">
        <v>261</v>
      </c>
      <c r="I24" s="67">
        <v>313</v>
      </c>
      <c r="J24" s="74"/>
      <c r="K24" s="74"/>
      <c r="L24" s="74"/>
    </row>
    <row r="25" spans="1:12" ht="12.75">
      <c r="A25" s="82"/>
      <c r="B25" s="83"/>
      <c r="C25" s="17"/>
      <c r="D25" s="17"/>
      <c r="E25" s="17"/>
      <c r="F25" s="17"/>
      <c r="G25" s="83"/>
      <c r="H25" s="83" t="s">
        <v>317</v>
      </c>
      <c r="I25" s="91"/>
      <c r="J25" s="74"/>
      <c r="K25" s="74"/>
      <c r="L25" s="74"/>
    </row>
    <row r="26" spans="1:12" ht="12.75">
      <c r="A26" s="158" t="s">
        <v>262</v>
      </c>
      <c r="B26" s="159"/>
      <c r="C26" s="68" t="s">
        <v>332</v>
      </c>
      <c r="D26" s="18"/>
      <c r="E26" s="92"/>
      <c r="F26" s="17"/>
      <c r="G26" s="188" t="s">
        <v>263</v>
      </c>
      <c r="H26" s="159"/>
      <c r="I26" s="69" t="s">
        <v>333</v>
      </c>
      <c r="J26" s="74"/>
      <c r="K26" s="74"/>
      <c r="L26" s="74"/>
    </row>
    <row r="27" spans="1:12" ht="12.75">
      <c r="A27" s="82"/>
      <c r="B27" s="83"/>
      <c r="C27" s="17"/>
      <c r="D27" s="17"/>
      <c r="E27" s="17"/>
      <c r="F27" s="17"/>
      <c r="G27" s="17"/>
      <c r="H27" s="17"/>
      <c r="I27" s="93"/>
      <c r="J27" s="74"/>
      <c r="K27" s="74"/>
      <c r="L27" s="74"/>
    </row>
    <row r="28" spans="1:12" ht="12.75">
      <c r="A28" s="189" t="s">
        <v>264</v>
      </c>
      <c r="B28" s="190"/>
      <c r="C28" s="191"/>
      <c r="D28" s="191"/>
      <c r="E28" s="190" t="s">
        <v>265</v>
      </c>
      <c r="F28" s="192"/>
      <c r="G28" s="192"/>
      <c r="H28" s="191" t="s">
        <v>266</v>
      </c>
      <c r="I28" s="193"/>
      <c r="J28" s="74"/>
      <c r="K28" s="74"/>
      <c r="L28" s="74"/>
    </row>
    <row r="29" spans="1:12" ht="12.75">
      <c r="A29" s="94"/>
      <c r="B29" s="92"/>
      <c r="C29" s="92"/>
      <c r="D29" s="88"/>
      <c r="E29" s="17"/>
      <c r="F29" s="17"/>
      <c r="G29" s="17"/>
      <c r="H29" s="95"/>
      <c r="I29" s="93"/>
      <c r="J29" s="74"/>
      <c r="K29" s="74"/>
      <c r="L29" s="74"/>
    </row>
    <row r="30" spans="1:12" ht="12.75">
      <c r="A30" s="183"/>
      <c r="B30" s="174"/>
      <c r="C30" s="174"/>
      <c r="D30" s="175"/>
      <c r="E30" s="183"/>
      <c r="F30" s="174"/>
      <c r="G30" s="174"/>
      <c r="H30" s="171"/>
      <c r="I30" s="172"/>
      <c r="J30" s="74"/>
      <c r="K30" s="74"/>
      <c r="L30" s="74"/>
    </row>
    <row r="31" spans="1:12" ht="12.75">
      <c r="A31" s="82"/>
      <c r="B31" s="83"/>
      <c r="C31" s="89"/>
      <c r="D31" s="184"/>
      <c r="E31" s="184"/>
      <c r="F31" s="184"/>
      <c r="G31" s="185"/>
      <c r="H31" s="17"/>
      <c r="I31" s="97"/>
      <c r="J31" s="74"/>
      <c r="K31" s="74"/>
      <c r="L31" s="74"/>
    </row>
    <row r="32" spans="1:12" ht="12.75">
      <c r="A32" s="183"/>
      <c r="B32" s="174"/>
      <c r="C32" s="174"/>
      <c r="D32" s="175"/>
      <c r="E32" s="183"/>
      <c r="F32" s="174"/>
      <c r="G32" s="174"/>
      <c r="H32" s="171"/>
      <c r="I32" s="172"/>
      <c r="J32" s="74"/>
      <c r="K32" s="74"/>
      <c r="L32" s="74"/>
    </row>
    <row r="33" spans="1:12" ht="12.75">
      <c r="A33" s="82"/>
      <c r="B33" s="83"/>
      <c r="C33" s="89"/>
      <c r="D33" s="96"/>
      <c r="E33" s="96"/>
      <c r="F33" s="96"/>
      <c r="G33" s="80"/>
      <c r="H33" s="17"/>
      <c r="I33" s="98"/>
      <c r="J33" s="74"/>
      <c r="K33" s="74"/>
      <c r="L33" s="74"/>
    </row>
    <row r="34" spans="1:12" ht="12.75">
      <c r="A34" s="183"/>
      <c r="B34" s="174"/>
      <c r="C34" s="174"/>
      <c r="D34" s="175"/>
      <c r="E34" s="183"/>
      <c r="F34" s="174"/>
      <c r="G34" s="174"/>
      <c r="H34" s="171"/>
      <c r="I34" s="172"/>
      <c r="J34" s="74"/>
      <c r="K34" s="74"/>
      <c r="L34" s="74"/>
    </row>
    <row r="35" spans="1:12" ht="12.75">
      <c r="A35" s="82"/>
      <c r="B35" s="83"/>
      <c r="C35" s="89"/>
      <c r="D35" s="96"/>
      <c r="E35" s="96"/>
      <c r="F35" s="96"/>
      <c r="G35" s="80"/>
      <c r="H35" s="17"/>
      <c r="I35" s="98"/>
      <c r="J35" s="74"/>
      <c r="K35" s="74"/>
      <c r="L35" s="74"/>
    </row>
    <row r="36" spans="1:12" ht="12.75">
      <c r="A36" s="183"/>
      <c r="B36" s="174"/>
      <c r="C36" s="174"/>
      <c r="D36" s="175"/>
      <c r="E36" s="183"/>
      <c r="F36" s="174"/>
      <c r="G36" s="174"/>
      <c r="H36" s="171"/>
      <c r="I36" s="172"/>
      <c r="J36" s="74"/>
      <c r="K36" s="74"/>
      <c r="L36" s="74"/>
    </row>
    <row r="37" spans="1:12" ht="12.75">
      <c r="A37" s="99"/>
      <c r="B37" s="100"/>
      <c r="C37" s="178"/>
      <c r="D37" s="179"/>
      <c r="E37" s="17"/>
      <c r="F37" s="178"/>
      <c r="G37" s="179"/>
      <c r="H37" s="17"/>
      <c r="I37" s="84"/>
      <c r="J37" s="74"/>
      <c r="K37" s="74"/>
      <c r="L37" s="74"/>
    </row>
    <row r="38" spans="1:12" ht="12.75">
      <c r="A38" s="183"/>
      <c r="B38" s="174"/>
      <c r="C38" s="174"/>
      <c r="D38" s="175"/>
      <c r="E38" s="183"/>
      <c r="F38" s="174"/>
      <c r="G38" s="174"/>
      <c r="H38" s="171"/>
      <c r="I38" s="172"/>
      <c r="J38" s="74"/>
      <c r="K38" s="74"/>
      <c r="L38" s="74"/>
    </row>
    <row r="39" spans="1:12" ht="12.75">
      <c r="A39" s="99"/>
      <c r="B39" s="100"/>
      <c r="C39" s="101"/>
      <c r="D39" s="102"/>
      <c r="E39" s="17"/>
      <c r="F39" s="101"/>
      <c r="G39" s="102"/>
      <c r="H39" s="17"/>
      <c r="I39" s="84"/>
      <c r="J39" s="74"/>
      <c r="K39" s="74"/>
      <c r="L39" s="74"/>
    </row>
    <row r="40" spans="1:12" ht="12.75">
      <c r="A40" s="183"/>
      <c r="B40" s="174"/>
      <c r="C40" s="174"/>
      <c r="D40" s="175"/>
      <c r="E40" s="183"/>
      <c r="F40" s="174"/>
      <c r="G40" s="174"/>
      <c r="H40" s="171"/>
      <c r="I40" s="172"/>
      <c r="J40" s="74"/>
      <c r="K40" s="74"/>
      <c r="L40" s="74"/>
    </row>
    <row r="41" spans="1:12" ht="12.75">
      <c r="A41" s="70"/>
      <c r="B41" s="92"/>
      <c r="C41" s="92"/>
      <c r="D41" s="92"/>
      <c r="E41" s="16"/>
      <c r="F41" s="103"/>
      <c r="G41" s="103"/>
      <c r="H41" s="71"/>
      <c r="I41" s="61"/>
      <c r="J41" s="74"/>
      <c r="K41" s="74"/>
      <c r="L41" s="74"/>
    </row>
    <row r="42" spans="1:12" ht="12.75">
      <c r="A42" s="99"/>
      <c r="B42" s="100"/>
      <c r="C42" s="101"/>
      <c r="D42" s="102"/>
      <c r="E42" s="17"/>
      <c r="F42" s="101"/>
      <c r="G42" s="102"/>
      <c r="H42" s="17"/>
      <c r="I42" s="84"/>
      <c r="J42" s="74"/>
      <c r="K42" s="74"/>
      <c r="L42" s="74"/>
    </row>
    <row r="43" spans="1:12" ht="12.75">
      <c r="A43" s="104"/>
      <c r="B43" s="105"/>
      <c r="C43" s="105"/>
      <c r="D43" s="87"/>
      <c r="E43" s="87"/>
      <c r="F43" s="105"/>
      <c r="G43" s="87"/>
      <c r="H43" s="87"/>
      <c r="I43" s="106"/>
      <c r="J43" s="74"/>
      <c r="K43" s="74"/>
      <c r="L43" s="74"/>
    </row>
    <row r="44" spans="1:12" ht="12.75">
      <c r="A44" s="153" t="s">
        <v>267</v>
      </c>
      <c r="B44" s="154"/>
      <c r="C44" s="171"/>
      <c r="D44" s="172"/>
      <c r="E44" s="88"/>
      <c r="F44" s="173"/>
      <c r="G44" s="174"/>
      <c r="H44" s="174"/>
      <c r="I44" s="175"/>
      <c r="J44" s="74"/>
      <c r="K44" s="74"/>
      <c r="L44" s="74"/>
    </row>
    <row r="45" spans="1:12" ht="12.75">
      <c r="A45" s="99"/>
      <c r="B45" s="100"/>
      <c r="C45" s="178"/>
      <c r="D45" s="179"/>
      <c r="E45" s="17"/>
      <c r="F45" s="178"/>
      <c r="G45" s="180"/>
      <c r="H45" s="107"/>
      <c r="I45" s="108"/>
      <c r="J45" s="74"/>
      <c r="K45" s="74"/>
      <c r="L45" s="74"/>
    </row>
    <row r="46" spans="1:12" ht="12.75">
      <c r="A46" s="153" t="s">
        <v>268</v>
      </c>
      <c r="B46" s="154"/>
      <c r="C46" s="173" t="s">
        <v>334</v>
      </c>
      <c r="D46" s="181"/>
      <c r="E46" s="181"/>
      <c r="F46" s="181"/>
      <c r="G46" s="181"/>
      <c r="H46" s="181"/>
      <c r="I46" s="182"/>
      <c r="J46" s="74"/>
      <c r="K46" s="74"/>
      <c r="L46" s="74"/>
    </row>
    <row r="47" spans="1:12" ht="12.75">
      <c r="A47" s="82"/>
      <c r="B47" s="83"/>
      <c r="C47" s="89" t="s">
        <v>269</v>
      </c>
      <c r="D47" s="17"/>
      <c r="E47" s="17"/>
      <c r="F47" s="17"/>
      <c r="G47" s="17"/>
      <c r="H47" s="17"/>
      <c r="I47" s="84"/>
      <c r="J47" s="74"/>
      <c r="K47" s="74"/>
      <c r="L47" s="74"/>
    </row>
    <row r="48" spans="1:12" ht="12.75">
      <c r="A48" s="153" t="s">
        <v>270</v>
      </c>
      <c r="B48" s="154"/>
      <c r="C48" s="160" t="s">
        <v>335</v>
      </c>
      <c r="D48" s="156"/>
      <c r="E48" s="157"/>
      <c r="F48" s="17"/>
      <c r="G48" s="90" t="s">
        <v>271</v>
      </c>
      <c r="H48" s="160" t="s">
        <v>336</v>
      </c>
      <c r="I48" s="157"/>
      <c r="J48" s="74"/>
      <c r="K48" s="74"/>
      <c r="L48" s="74"/>
    </row>
    <row r="49" spans="1:12" ht="12.75">
      <c r="A49" s="82"/>
      <c r="B49" s="83"/>
      <c r="C49" s="89"/>
      <c r="D49" s="17"/>
      <c r="E49" s="17"/>
      <c r="F49" s="17"/>
      <c r="G49" s="17"/>
      <c r="H49" s="17"/>
      <c r="I49" s="84"/>
      <c r="J49" s="74"/>
      <c r="K49" s="74"/>
      <c r="L49" s="74"/>
    </row>
    <row r="50" spans="1:12" ht="12.75">
      <c r="A50" s="153" t="s">
        <v>257</v>
      </c>
      <c r="B50" s="154"/>
      <c r="C50" s="155" t="s">
        <v>328</v>
      </c>
      <c r="D50" s="156"/>
      <c r="E50" s="156"/>
      <c r="F50" s="156"/>
      <c r="G50" s="156"/>
      <c r="H50" s="156"/>
      <c r="I50" s="157"/>
      <c r="J50" s="74"/>
      <c r="K50" s="74"/>
      <c r="L50" s="74"/>
    </row>
    <row r="51" spans="1:12" ht="12.75">
      <c r="A51" s="82"/>
      <c r="B51" s="83"/>
      <c r="C51" s="17"/>
      <c r="D51" s="17"/>
      <c r="E51" s="17"/>
      <c r="F51" s="17"/>
      <c r="G51" s="17"/>
      <c r="H51" s="17"/>
      <c r="I51" s="84"/>
      <c r="J51" s="74"/>
      <c r="K51" s="74"/>
      <c r="L51" s="74"/>
    </row>
    <row r="52" spans="1:12" ht="12.75">
      <c r="A52" s="158" t="s">
        <v>272</v>
      </c>
      <c r="B52" s="159"/>
      <c r="C52" s="160" t="s">
        <v>337</v>
      </c>
      <c r="D52" s="156"/>
      <c r="E52" s="156"/>
      <c r="F52" s="156"/>
      <c r="G52" s="156"/>
      <c r="H52" s="156"/>
      <c r="I52" s="161"/>
      <c r="J52" s="74"/>
      <c r="K52" s="74"/>
      <c r="L52" s="74"/>
    </row>
    <row r="53" spans="1:12" ht="12.75">
      <c r="A53" s="109"/>
      <c r="B53" s="87"/>
      <c r="C53" s="167" t="s">
        <v>273</v>
      </c>
      <c r="D53" s="167"/>
      <c r="E53" s="167"/>
      <c r="F53" s="167"/>
      <c r="G53" s="167"/>
      <c r="H53" s="167"/>
      <c r="I53" s="111"/>
      <c r="J53" s="74"/>
      <c r="K53" s="74"/>
      <c r="L53" s="74"/>
    </row>
    <row r="54" spans="1:12" ht="12.75">
      <c r="A54" s="109"/>
      <c r="B54" s="87"/>
      <c r="C54" s="110"/>
      <c r="D54" s="110"/>
      <c r="E54" s="110"/>
      <c r="F54" s="110"/>
      <c r="G54" s="110"/>
      <c r="H54" s="110"/>
      <c r="I54" s="111"/>
      <c r="J54" s="74"/>
      <c r="K54" s="74"/>
      <c r="L54" s="74"/>
    </row>
    <row r="55" spans="1:12" ht="12.75">
      <c r="A55" s="109"/>
      <c r="B55" s="162" t="s">
        <v>274</v>
      </c>
      <c r="C55" s="163"/>
      <c r="D55" s="163"/>
      <c r="E55" s="163"/>
      <c r="F55" s="112"/>
      <c r="G55" s="112"/>
      <c r="H55" s="112"/>
      <c r="I55" s="113"/>
      <c r="J55" s="74"/>
      <c r="K55" s="74"/>
      <c r="L55" s="74"/>
    </row>
    <row r="56" spans="1:12" ht="12.75">
      <c r="A56" s="109"/>
      <c r="B56" s="164" t="s">
        <v>306</v>
      </c>
      <c r="C56" s="165"/>
      <c r="D56" s="165"/>
      <c r="E56" s="165"/>
      <c r="F56" s="165"/>
      <c r="G56" s="165"/>
      <c r="H56" s="165"/>
      <c r="I56" s="166"/>
      <c r="J56" s="74"/>
      <c r="K56" s="74"/>
      <c r="L56" s="74"/>
    </row>
    <row r="57" spans="1:12" ht="12.75">
      <c r="A57" s="109"/>
      <c r="B57" s="164" t="s">
        <v>307</v>
      </c>
      <c r="C57" s="165"/>
      <c r="D57" s="165"/>
      <c r="E57" s="165"/>
      <c r="F57" s="165"/>
      <c r="G57" s="165"/>
      <c r="H57" s="165"/>
      <c r="I57" s="113"/>
      <c r="J57" s="74"/>
      <c r="K57" s="74"/>
      <c r="L57" s="74"/>
    </row>
    <row r="58" spans="1:12" ht="12.75">
      <c r="A58" s="109"/>
      <c r="B58" s="164" t="s">
        <v>308</v>
      </c>
      <c r="C58" s="165"/>
      <c r="D58" s="165"/>
      <c r="E58" s="165"/>
      <c r="F58" s="165"/>
      <c r="G58" s="165"/>
      <c r="H58" s="165"/>
      <c r="I58" s="166"/>
      <c r="J58" s="74"/>
      <c r="K58" s="74"/>
      <c r="L58" s="74"/>
    </row>
    <row r="59" spans="1:12" ht="12.75">
      <c r="A59" s="109"/>
      <c r="B59" s="164" t="s">
        <v>309</v>
      </c>
      <c r="C59" s="165"/>
      <c r="D59" s="165"/>
      <c r="E59" s="165"/>
      <c r="F59" s="165"/>
      <c r="G59" s="165"/>
      <c r="H59" s="165"/>
      <c r="I59" s="166"/>
      <c r="J59" s="74"/>
      <c r="K59" s="74"/>
      <c r="L59" s="74"/>
    </row>
    <row r="60" spans="1:12" ht="12.75">
      <c r="A60" s="109"/>
      <c r="B60" s="114"/>
      <c r="C60" s="62"/>
      <c r="D60" s="62"/>
      <c r="E60" s="62"/>
      <c r="F60" s="62"/>
      <c r="G60" s="62"/>
      <c r="H60" s="62"/>
      <c r="I60" s="63"/>
      <c r="J60" s="74"/>
      <c r="K60" s="74"/>
      <c r="L60" s="74"/>
    </row>
    <row r="61" spans="1:12" ht="13.5" thickBot="1">
      <c r="A61" s="64" t="s">
        <v>275</v>
      </c>
      <c r="B61" s="17"/>
      <c r="C61" s="17"/>
      <c r="D61" s="17"/>
      <c r="E61" s="17"/>
      <c r="F61" s="17"/>
      <c r="G61" s="115"/>
      <c r="H61" s="116"/>
      <c r="I61" s="117"/>
      <c r="J61" s="74"/>
      <c r="K61" s="74"/>
      <c r="L61" s="74"/>
    </row>
    <row r="62" spans="1:12" ht="12.75">
      <c r="A62" s="78"/>
      <c r="B62" s="17"/>
      <c r="C62" s="17"/>
      <c r="D62" s="17"/>
      <c r="E62" s="87" t="s">
        <v>276</v>
      </c>
      <c r="F62" s="92"/>
      <c r="G62" s="168" t="s">
        <v>277</v>
      </c>
      <c r="H62" s="169"/>
      <c r="I62" s="170"/>
      <c r="J62" s="74"/>
      <c r="K62" s="74"/>
      <c r="L62" s="74"/>
    </row>
    <row r="63" spans="1:12" ht="12.75">
      <c r="A63" s="118"/>
      <c r="B63" s="119"/>
      <c r="C63" s="120"/>
      <c r="D63" s="120"/>
      <c r="E63" s="120"/>
      <c r="F63" s="120"/>
      <c r="G63" s="151"/>
      <c r="H63" s="152"/>
      <c r="I63" s="121"/>
      <c r="J63" s="74"/>
      <c r="K63" s="74"/>
      <c r="L63" s="74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110" zoomScaleSheetLayoutView="110" zoomScalePageLayoutView="0" workbookViewId="0" topLeftCell="A73">
      <selection activeCell="K40" sqref="K40"/>
    </sheetView>
  </sheetViews>
  <sheetFormatPr defaultColWidth="9.140625" defaultRowHeight="12.75"/>
  <cols>
    <col min="1" max="9" width="9.140625" style="28" customWidth="1"/>
    <col min="10" max="10" width="9.8515625" style="0" bestFit="1" customWidth="1"/>
    <col min="11" max="11" width="10.8515625" style="28" customWidth="1"/>
    <col min="12" max="12" width="14.00390625" style="123" bestFit="1" customWidth="1"/>
    <col min="13" max="13" width="10.28125" style="28" bestFit="1" customWidth="1"/>
    <col min="14" max="14" width="10.8515625" style="28" bestFit="1" customWidth="1"/>
    <col min="15" max="16384" width="9.140625" style="28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338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32" t="s">
        <v>278</v>
      </c>
      <c r="J4" s="139" t="s">
        <v>150</v>
      </c>
      <c r="K4" s="140" t="s">
        <v>319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31">
        <v>2</v>
      </c>
      <c r="J5" s="140">
        <v>3</v>
      </c>
      <c r="K5" s="140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142">
        <f>J9+J16+J26+J35+J39</f>
        <v>54706405</v>
      </c>
      <c r="K8" s="143">
        <f>K9+K16+K26+K35+K39</f>
        <v>53413913.330000006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142">
        <f>SUM(J10:J15)</f>
        <v>265031</v>
      </c>
      <c r="K9" s="143">
        <f>SUM(K10:K15)</f>
        <v>227124.46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265031</v>
      </c>
      <c r="K11" s="7">
        <v>227124.46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0</v>
      </c>
      <c r="K14" s="7">
        <v>0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42">
        <f>SUM(J17:J25)</f>
        <v>53918528</v>
      </c>
      <c r="K16" s="143">
        <f>SUM(K17:K25)</f>
        <v>52799729.480000004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22610793</v>
      </c>
      <c r="K17" s="7">
        <v>22610793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14756497</v>
      </c>
      <c r="K18" s="7">
        <v>14087406.78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13133616</v>
      </c>
      <c r="K19" s="7">
        <v>15506366.17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562278</v>
      </c>
      <c r="K20" s="7">
        <v>589963.53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0</v>
      </c>
      <c r="K22" s="7">
        <v>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2850144</v>
      </c>
      <c r="K23" s="7">
        <v>0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5200</v>
      </c>
      <c r="K24" s="7">
        <v>5200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142">
        <f>SUM(J27:J34)</f>
        <v>283739</v>
      </c>
      <c r="K26" s="143">
        <f>SUM(K27:K34)</f>
        <v>152259.07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20000</v>
      </c>
      <c r="K27" s="7">
        <v>20000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0</v>
      </c>
      <c r="K29" s="7">
        <v>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263739</v>
      </c>
      <c r="K32" s="7">
        <v>132259.07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142">
        <f>SUM(J36:J38)</f>
        <v>239107</v>
      </c>
      <c r="K35" s="143">
        <f>SUM(K36:K38)</f>
        <v>234800.32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239107</v>
      </c>
      <c r="K37" s="7">
        <v>234800.32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0</v>
      </c>
      <c r="K38" s="7">
        <v>0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0</v>
      </c>
      <c r="K39" s="7">
        <v>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142">
        <f>J41+J49+J56+J64</f>
        <v>35361140</v>
      </c>
      <c r="K40" s="142">
        <f>K41+K49+K56+K64</f>
        <v>42609697.85999999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142">
        <f>SUM(J42:J48)</f>
        <v>26784523</v>
      </c>
      <c r="K41" s="142">
        <f>SUM(K42:K48)</f>
        <v>26723574.909999996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6910780</v>
      </c>
      <c r="K42" s="7">
        <v>5446661.44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7583184</v>
      </c>
      <c r="K43" s="7">
        <v>9008175.28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12145055</v>
      </c>
      <c r="K44" s="7">
        <v>12178805.47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145504</v>
      </c>
      <c r="K45" s="7">
        <v>89932.72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0</v>
      </c>
      <c r="K46" s="7">
        <v>0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7">
        <v>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7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142">
        <f>SUM(J50:J55)</f>
        <v>5668064</v>
      </c>
      <c r="K49" s="143">
        <f>SUM(K50:K55)</f>
        <v>14178842.940000001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0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5272243</v>
      </c>
      <c r="K51" s="7">
        <v>13902111.52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66788</v>
      </c>
      <c r="K53" s="7">
        <v>43843.72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83550</v>
      </c>
      <c r="K54" s="7">
        <v>53733.48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245483</v>
      </c>
      <c r="K55" s="7">
        <v>179154.22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142">
        <f>SUM(J57:J63)</f>
        <v>0</v>
      </c>
      <c r="K56" s="143">
        <f>SUM(K57:K63)</f>
        <v>0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0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0</v>
      </c>
      <c r="K62" s="7">
        <v>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0</v>
      </c>
      <c r="K63" s="7">
        <v>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141">
        <v>2908553</v>
      </c>
      <c r="K64" s="141">
        <v>1707280.01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141">
        <v>188443</v>
      </c>
      <c r="K65" s="141">
        <v>156386.91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142">
        <f>J7+J8+J40+J65</f>
        <v>90255988</v>
      </c>
      <c r="K66" s="143">
        <f>K7+K8+K40+K65</f>
        <v>96179998.1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144">
        <f>J70+J71+J72+J78+J79+J82+J85</f>
        <v>47307559</v>
      </c>
      <c r="K69" s="145">
        <f>K70+K71+K72+K78+K79+K82+K85</f>
        <v>50749756.39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141">
        <v>49240200</v>
      </c>
      <c r="K70" s="141">
        <v>49240200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142">
        <f>J73+J74-J75+J76+J77</f>
        <v>-588255</v>
      </c>
      <c r="K72" s="142">
        <f>K73+K74-K75+K76+K77</f>
        <v>-588255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0</v>
      </c>
      <c r="K73" s="7">
        <v>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1943182</v>
      </c>
      <c r="K74" s="7">
        <v>1943182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2531437</v>
      </c>
      <c r="K75" s="7">
        <v>2531437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0</v>
      </c>
      <c r="K77" s="7">
        <v>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141">
        <v>19929613</v>
      </c>
      <c r="K78" s="141">
        <v>19929613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142">
        <f>J80-J81</f>
        <v>-22009352</v>
      </c>
      <c r="K79" s="142">
        <f>K80-K81</f>
        <v>-21273999.05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0</v>
      </c>
      <c r="K80" s="7">
        <v>0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22009352</v>
      </c>
      <c r="K81" s="7">
        <v>21273999.05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142">
        <f>J83-J84</f>
        <v>735353</v>
      </c>
      <c r="K82" s="142">
        <f>K83-K84</f>
        <v>3442197.44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735353</v>
      </c>
      <c r="K83" s="7">
        <v>3442197.44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0</v>
      </c>
      <c r="K84" s="7">
        <v>0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137">
        <f>SUM(J87:J89)</f>
        <v>0</v>
      </c>
      <c r="K86" s="29">
        <f>SUM(K87:K89)</f>
        <v>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0</v>
      </c>
      <c r="K87" s="7">
        <v>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0</v>
      </c>
      <c r="K89" s="7">
        <v>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142">
        <f>SUM(J91:J99)</f>
        <v>11786572</v>
      </c>
      <c r="K90" s="142">
        <f>SUM(K91:K99)</f>
        <v>10410696.469999999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0</v>
      </c>
      <c r="K92" s="7">
        <v>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11578418</v>
      </c>
      <c r="K93" s="7">
        <v>10256110.87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0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3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  <c r="M97" s="122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208154</v>
      </c>
      <c r="K98" s="7">
        <v>154585.6</v>
      </c>
    </row>
    <row r="99" spans="1:14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  <c r="N99" s="123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42">
        <f>SUM(J101:J112)</f>
        <v>31161857</v>
      </c>
      <c r="K100" s="142">
        <f>SUM(K101:K112)</f>
        <v>35019545.51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0</v>
      </c>
      <c r="K101" s="7">
        <v>0</v>
      </c>
    </row>
    <row r="102" spans="1:13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0</v>
      </c>
      <c r="K102" s="7">
        <v>0</v>
      </c>
      <c r="M102" s="123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16372536</v>
      </c>
      <c r="K103" s="7">
        <v>18199679.48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670014</v>
      </c>
      <c r="K104" s="7">
        <v>0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11615284</v>
      </c>
      <c r="K105" s="7">
        <v>13092549.05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1303727</v>
      </c>
      <c r="K108" s="7">
        <v>1286106.03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697346</v>
      </c>
      <c r="K109" s="7">
        <v>2043322.62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0</v>
      </c>
      <c r="K110" s="7">
        <v>0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502950</v>
      </c>
      <c r="K112" s="7">
        <v>397888.33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0</v>
      </c>
      <c r="K113" s="7"/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42">
        <f>J69+J86+J90+J100+J113</f>
        <v>90255988</v>
      </c>
      <c r="K114" s="142">
        <f>K69+K86+K90+K100+K113</f>
        <v>96179998.37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/>
      <c r="K118" s="7"/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8"/>
    </row>
    <row r="120" spans="1:11" ht="12.75">
      <c r="A120" s="254" t="s">
        <v>311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  <row r="122" ht="12.75">
      <c r="J122" s="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type="whole" operator="greaterThanOrEqual" allowBlank="1" showInputMessage="1" showErrorMessage="1" errorTitle="Pogrešan unos" error="Mogu se unijeti samo cjelobrojne pozitivne vrijednosti." sqref="J70 J72:J77 J79:J84 J86:J115 J7:J67 K82 K114 K100 K90 K79 K72 K40:K4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118:J119 J85">
      <formula1>999999999999</formula1>
    </dataValidation>
    <dataValidation allowBlank="1" sqref="A1:I65536 L1:IV65536 K83:K89 K115:K65536 K101:K113 K91:K99 K80:K81 K73:K77 K42:K71 K1:K3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7" width="9.140625" style="28" customWidth="1"/>
    <col min="8" max="8" width="6.00390625" style="28" customWidth="1"/>
    <col min="9" max="9" width="9.140625" style="28" customWidth="1"/>
    <col min="10" max="10" width="10.8515625" style="28" customWidth="1"/>
    <col min="11" max="12" width="12.00390625" style="28" customWidth="1"/>
    <col min="13" max="13" width="11.28125" style="28" customWidth="1"/>
    <col min="14" max="16384" width="9.140625" style="28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32" t="s">
        <v>279</v>
      </c>
      <c r="J4" s="258" t="s">
        <v>318</v>
      </c>
      <c r="K4" s="258"/>
      <c r="L4" s="258" t="s">
        <v>319</v>
      </c>
      <c r="M4" s="258"/>
    </row>
    <row r="5" spans="1:13" s="138" customFormat="1" ht="11.25">
      <c r="A5" s="258"/>
      <c r="B5" s="258"/>
      <c r="C5" s="258"/>
      <c r="D5" s="258"/>
      <c r="E5" s="258"/>
      <c r="F5" s="258"/>
      <c r="G5" s="258"/>
      <c r="H5" s="258"/>
      <c r="I5" s="33"/>
      <c r="J5" s="33" t="s">
        <v>314</v>
      </c>
      <c r="K5" s="33" t="s">
        <v>315</v>
      </c>
      <c r="L5" s="33" t="s">
        <v>314</v>
      </c>
      <c r="M5" s="33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36">
        <v>2</v>
      </c>
      <c r="J6" s="33">
        <v>3</v>
      </c>
      <c r="K6" s="33">
        <v>4</v>
      </c>
      <c r="L6" s="33">
        <v>5</v>
      </c>
      <c r="M6" s="33">
        <v>6</v>
      </c>
    </row>
    <row r="7" spans="1:14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147">
        <f>SUM(J8:J9)</f>
        <v>39956134.339999996</v>
      </c>
      <c r="K7" s="147">
        <f>SUM(K8:K9)</f>
        <v>21920202.52</v>
      </c>
      <c r="L7" s="146">
        <f>L8+L9</f>
        <v>46044617.89</v>
      </c>
      <c r="M7" s="146">
        <f>M8+M9</f>
        <v>24878217.699999996</v>
      </c>
      <c r="N7" s="122"/>
    </row>
    <row r="8" spans="1:14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148">
        <v>38889035.4</v>
      </c>
      <c r="K8" s="148">
        <v>21776805.83</v>
      </c>
      <c r="L8" s="146">
        <v>45740477.87</v>
      </c>
      <c r="M8" s="146">
        <v>24789098.869999997</v>
      </c>
      <c r="N8" s="122"/>
    </row>
    <row r="9" spans="1:14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148">
        <v>1067098.94</v>
      </c>
      <c r="K9" s="148">
        <v>143396.69</v>
      </c>
      <c r="L9" s="146">
        <v>304140.02</v>
      </c>
      <c r="M9" s="146">
        <v>89118.83</v>
      </c>
      <c r="N9" s="122"/>
    </row>
    <row r="10" spans="1:14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47">
        <f>J11+J12+J16+J20+J21+J22+J25+J26</f>
        <v>39025001.910000004</v>
      </c>
      <c r="K10" s="147">
        <f>K11+K12+K16+K20+K21+K22+K25+K26</f>
        <v>21455719.49</v>
      </c>
      <c r="L10" s="146">
        <f>L11+L12+L16+L20+L21+L22+L25+L26</f>
        <v>42115814.19000001</v>
      </c>
      <c r="M10" s="146">
        <f>M11+M12+M16+M20+M21+M22+M25+M26</f>
        <v>21281860.89</v>
      </c>
      <c r="N10" s="122"/>
    </row>
    <row r="11" spans="1:14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148">
        <v>-2223491.82</v>
      </c>
      <c r="K11" s="148">
        <v>1644857.85</v>
      </c>
      <c r="L11" s="146">
        <v>-1459770.21</v>
      </c>
      <c r="M11" s="146">
        <v>1008035.01</v>
      </c>
      <c r="N11" s="122"/>
    </row>
    <row r="12" spans="1:14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47">
        <f>SUM(J13:J15)</f>
        <v>25222317.87</v>
      </c>
      <c r="K12" s="147">
        <f>SUM(K13:K15)</f>
        <v>11697168.23</v>
      </c>
      <c r="L12" s="146">
        <f>SUM(L13:L15)</f>
        <v>28720872.020000003</v>
      </c>
      <c r="M12" s="146">
        <f>SUM(M13:M15)</f>
        <v>12947655.020000001</v>
      </c>
      <c r="N12" s="122"/>
    </row>
    <row r="13" spans="1:14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48">
        <v>23049309.02</v>
      </c>
      <c r="K13" s="148">
        <v>10509275</v>
      </c>
      <c r="L13" s="146">
        <v>26688401.94</v>
      </c>
      <c r="M13" s="146">
        <v>11916673.940000001</v>
      </c>
      <c r="N13" s="122"/>
    </row>
    <row r="14" spans="1:14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48">
        <v>325665.59</v>
      </c>
      <c r="K14" s="148">
        <v>199960</v>
      </c>
      <c r="L14" s="146">
        <v>248372.89</v>
      </c>
      <c r="M14" s="146">
        <v>141284.89</v>
      </c>
      <c r="N14" s="122"/>
    </row>
    <row r="15" spans="1:14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48">
        <v>1847343.26</v>
      </c>
      <c r="K15" s="148">
        <v>987933.23</v>
      </c>
      <c r="L15" s="146">
        <v>1784097.19</v>
      </c>
      <c r="M15" s="146">
        <v>889696.19</v>
      </c>
      <c r="N15" s="122"/>
    </row>
    <row r="16" spans="1:14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47">
        <f>SUM(J17:J19)</f>
        <v>11010220.19</v>
      </c>
      <c r="K16" s="147">
        <f>SUM(K17:K19)</f>
        <v>5450206</v>
      </c>
      <c r="L16" s="147">
        <f>SUM(L17:L19)</f>
        <v>10487263.09</v>
      </c>
      <c r="M16" s="147">
        <f>SUM(M17:M19)</f>
        <v>5247631.09</v>
      </c>
      <c r="N16" s="122"/>
    </row>
    <row r="17" spans="1:14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148">
        <v>7307256.01</v>
      </c>
      <c r="K17" s="148">
        <v>3624087</v>
      </c>
      <c r="L17" s="146">
        <v>6915851.32</v>
      </c>
      <c r="M17" s="146">
        <v>3454153.3200000003</v>
      </c>
      <c r="N17" s="122"/>
    </row>
    <row r="18" spans="1:14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148">
        <v>2102897.94</v>
      </c>
      <c r="K18" s="148">
        <v>1046639</v>
      </c>
      <c r="L18" s="146">
        <v>2025361.44</v>
      </c>
      <c r="M18" s="146">
        <v>1018867.44</v>
      </c>
      <c r="N18" s="122"/>
    </row>
    <row r="19" spans="1:14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148">
        <v>1600066.24</v>
      </c>
      <c r="K19" s="148">
        <v>779480</v>
      </c>
      <c r="L19" s="146">
        <v>1546050.33</v>
      </c>
      <c r="M19" s="146">
        <v>774610.3300000001</v>
      </c>
      <c r="N19" s="122"/>
    </row>
    <row r="20" spans="1:14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48">
        <v>1514612.64</v>
      </c>
      <c r="K20" s="148">
        <v>757307</v>
      </c>
      <c r="L20" s="146">
        <v>1567418.88</v>
      </c>
      <c r="M20" s="146">
        <v>783709.8799999999</v>
      </c>
      <c r="N20" s="122"/>
    </row>
    <row r="21" spans="1:14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48">
        <v>3245372.99</v>
      </c>
      <c r="K21" s="148">
        <v>1707789.92</v>
      </c>
      <c r="L21" s="146">
        <v>2316640.74</v>
      </c>
      <c r="M21" s="146">
        <v>1110768.7400000002</v>
      </c>
      <c r="N21" s="122"/>
    </row>
    <row r="22" spans="1:14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47">
        <f>SUM(J23:J24)</f>
        <v>0</v>
      </c>
      <c r="K22" s="147">
        <f>SUM(K23:K24)</f>
        <v>0</v>
      </c>
      <c r="L22" s="147">
        <f>SUM(L23:L24)</f>
        <v>0</v>
      </c>
      <c r="M22" s="147">
        <f>SUM(M23:M24)</f>
        <v>0</v>
      </c>
      <c r="N22" s="122"/>
    </row>
    <row r="23" spans="1:14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148">
        <v>0</v>
      </c>
      <c r="K23" s="148">
        <v>0</v>
      </c>
      <c r="L23" s="146">
        <v>0</v>
      </c>
      <c r="M23" s="146">
        <v>0</v>
      </c>
      <c r="N23" s="122"/>
    </row>
    <row r="24" spans="1:14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148">
        <v>0</v>
      </c>
      <c r="K24" s="148">
        <v>0</v>
      </c>
      <c r="L24" s="146">
        <v>0</v>
      </c>
      <c r="M24" s="146">
        <v>0</v>
      </c>
      <c r="N24" s="122"/>
    </row>
    <row r="25" spans="1:14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148">
        <v>0</v>
      </c>
      <c r="K25" s="148">
        <v>0</v>
      </c>
      <c r="L25" s="146">
        <v>0</v>
      </c>
      <c r="M25" s="146">
        <v>0</v>
      </c>
      <c r="N25" s="122"/>
    </row>
    <row r="26" spans="1:14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48">
        <v>255970.04</v>
      </c>
      <c r="K26" s="148">
        <v>198390.49</v>
      </c>
      <c r="L26" s="146">
        <v>483389.67</v>
      </c>
      <c r="M26" s="146">
        <v>184061.14999999997</v>
      </c>
      <c r="N26" s="122"/>
    </row>
    <row r="27" spans="1:14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47">
        <f>SUM(J28:J32)</f>
        <v>141415.65</v>
      </c>
      <c r="K27" s="147">
        <f>SUM(K28:K32)</f>
        <v>56656.83</v>
      </c>
      <c r="L27" s="147">
        <f>SUM(L28:L32)</f>
        <v>544199.33</v>
      </c>
      <c r="M27" s="147">
        <f>SUM(M28:M32)</f>
        <v>228742.32999999996</v>
      </c>
      <c r="N27" s="122"/>
    </row>
    <row r="28" spans="1:14" ht="0.75" customHeight="1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149">
        <v>0</v>
      </c>
      <c r="K28" s="149">
        <v>0</v>
      </c>
      <c r="L28" s="150">
        <v>0</v>
      </c>
      <c r="M28" s="150">
        <v>0</v>
      </c>
      <c r="N28" s="122"/>
    </row>
    <row r="29" spans="1:14" ht="23.25" customHeight="1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148">
        <v>141415.65</v>
      </c>
      <c r="K29" s="148">
        <v>56656.83</v>
      </c>
      <c r="L29" s="146">
        <v>544199.33</v>
      </c>
      <c r="M29" s="146">
        <v>228742.32999999996</v>
      </c>
      <c r="N29" s="122"/>
    </row>
    <row r="30" spans="1:14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148">
        <v>0</v>
      </c>
      <c r="K30" s="148">
        <v>0</v>
      </c>
      <c r="L30" s="146">
        <v>0</v>
      </c>
      <c r="M30" s="146">
        <v>0</v>
      </c>
      <c r="N30" s="122"/>
    </row>
    <row r="31" spans="1:14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148">
        <v>0</v>
      </c>
      <c r="K31" s="148">
        <v>0</v>
      </c>
      <c r="L31" s="146">
        <v>0</v>
      </c>
      <c r="M31" s="146">
        <v>0</v>
      </c>
      <c r="N31" s="122"/>
    </row>
    <row r="32" spans="1:14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148">
        <v>0</v>
      </c>
      <c r="K32" s="148">
        <v>0</v>
      </c>
      <c r="L32" s="146">
        <v>0</v>
      </c>
      <c r="M32" s="146">
        <v>0</v>
      </c>
      <c r="N32" s="122"/>
    </row>
    <row r="33" spans="1:14" ht="12" customHeight="1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47">
        <f>SUM(J34:J37)</f>
        <v>780418.66</v>
      </c>
      <c r="K33" s="147">
        <f>SUM(K34:K37)</f>
        <v>420318</v>
      </c>
      <c r="L33" s="147">
        <f>SUM(L34:L37)</f>
        <v>1030805.59</v>
      </c>
      <c r="M33" s="147">
        <f>SUM(M34:M37)</f>
        <v>404130.58999999997</v>
      </c>
      <c r="N33" s="122"/>
    </row>
    <row r="34" spans="1:14" ht="6" customHeight="1" hidden="1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48">
        <v>0</v>
      </c>
      <c r="K34" s="148">
        <v>0</v>
      </c>
      <c r="L34" s="146">
        <v>0</v>
      </c>
      <c r="M34" s="146">
        <v>0</v>
      </c>
      <c r="N34" s="122"/>
    </row>
    <row r="35" spans="1:14" ht="20.25" customHeight="1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48">
        <v>780418.66</v>
      </c>
      <c r="K35" s="148">
        <v>420318</v>
      </c>
      <c r="L35" s="146">
        <v>1030805.59</v>
      </c>
      <c r="M35" s="146">
        <v>404130.58999999997</v>
      </c>
      <c r="N35" s="122"/>
    </row>
    <row r="36" spans="1:14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148">
        <v>0</v>
      </c>
      <c r="K36" s="148">
        <v>0</v>
      </c>
      <c r="L36" s="146">
        <v>0</v>
      </c>
      <c r="M36" s="146">
        <v>0</v>
      </c>
      <c r="N36" s="122"/>
    </row>
    <row r="37" spans="1:14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148">
        <v>0</v>
      </c>
      <c r="K37" s="148">
        <v>0</v>
      </c>
      <c r="L37" s="146">
        <v>0</v>
      </c>
      <c r="M37" s="146">
        <v>0</v>
      </c>
      <c r="N37" s="122"/>
    </row>
    <row r="38" spans="1:14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148">
        <v>0</v>
      </c>
      <c r="K38" s="148">
        <v>0</v>
      </c>
      <c r="L38" s="146">
        <v>0</v>
      </c>
      <c r="M38" s="146">
        <v>0</v>
      </c>
      <c r="N38" s="122"/>
    </row>
    <row r="39" spans="1:14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148">
        <v>0</v>
      </c>
      <c r="K39" s="148">
        <v>0</v>
      </c>
      <c r="L39" s="146">
        <v>0</v>
      </c>
      <c r="M39" s="146">
        <v>0</v>
      </c>
      <c r="N39" s="122"/>
    </row>
    <row r="40" spans="1:14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148">
        <v>0</v>
      </c>
      <c r="K40" s="148">
        <v>0</v>
      </c>
      <c r="L40" s="146">
        <v>0</v>
      </c>
      <c r="M40" s="146">
        <v>0</v>
      </c>
      <c r="N40" s="122"/>
    </row>
    <row r="41" spans="1:14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148">
        <v>0</v>
      </c>
      <c r="K41" s="148">
        <v>0</v>
      </c>
      <c r="L41" s="146">
        <v>0</v>
      </c>
      <c r="M41" s="146">
        <v>0</v>
      </c>
      <c r="N41" s="122"/>
    </row>
    <row r="42" spans="1:14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147">
        <f>J7+J27+J38+J40</f>
        <v>40097549.989999995</v>
      </c>
      <c r="K42" s="147">
        <f>K7+K27+K38+K40</f>
        <v>21976859.349999998</v>
      </c>
      <c r="L42" s="147">
        <f>L7+L27+L38+L40</f>
        <v>46588817.22</v>
      </c>
      <c r="M42" s="147">
        <f>M7+M27+M38+M40</f>
        <v>25106960.029999994</v>
      </c>
      <c r="N42" s="122"/>
    </row>
    <row r="43" spans="1:14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147">
        <f>J10+J33+J39+J41</f>
        <v>39805420.57</v>
      </c>
      <c r="K43" s="147">
        <f>K10+K33+K39+K41</f>
        <v>21876037.49</v>
      </c>
      <c r="L43" s="147">
        <f>L10+L33+L39+L41</f>
        <v>43146619.780000016</v>
      </c>
      <c r="M43" s="147">
        <f>M10+M33+M39+M41</f>
        <v>21685991.48</v>
      </c>
      <c r="N43" s="122"/>
    </row>
    <row r="44" spans="1:14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47">
        <f>J42-J43</f>
        <v>292129.41999999434</v>
      </c>
      <c r="K44" s="147">
        <f>K42-K43</f>
        <v>100821.8599999994</v>
      </c>
      <c r="L44" s="147">
        <f>L42-L43</f>
        <v>3442197.4399999827</v>
      </c>
      <c r="M44" s="147">
        <f>M42-M43</f>
        <v>3420968.5499999933</v>
      </c>
      <c r="N44" s="122"/>
    </row>
    <row r="45" spans="1:14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47">
        <f>IF(J42&gt;J43,J42-J43,0)</f>
        <v>292129.41999999434</v>
      </c>
      <c r="K45" s="147">
        <f>IF(K42&gt;K43,K42-K43,0)</f>
        <v>100821.8599999994</v>
      </c>
      <c r="L45" s="147">
        <f>IF(L42&gt;L43,L42-L43,0)</f>
        <v>3442197.4399999827</v>
      </c>
      <c r="M45" s="147">
        <f>IF(M42&gt;M43,M42-M43,0)</f>
        <v>3420968.5499999933</v>
      </c>
      <c r="N45" s="122"/>
    </row>
    <row r="46" spans="1:14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47">
        <f>IF(J43&gt;J42,J43-J42,0)</f>
        <v>0</v>
      </c>
      <c r="K46" s="147">
        <f>IF(K43&gt;K42,K43-K42,0)</f>
        <v>0</v>
      </c>
      <c r="L46" s="146">
        <v>0</v>
      </c>
      <c r="M46" s="146">
        <v>0</v>
      </c>
      <c r="N46" s="122"/>
    </row>
    <row r="47" spans="1:14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148">
        <v>0</v>
      </c>
      <c r="K47" s="148">
        <v>0</v>
      </c>
      <c r="L47" s="146">
        <v>0</v>
      </c>
      <c r="M47" s="146">
        <v>0</v>
      </c>
      <c r="N47" s="122"/>
    </row>
    <row r="48" spans="1:14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47">
        <f>J44-J47</f>
        <v>292129.41999999434</v>
      </c>
      <c r="K48" s="147">
        <f>K44-K47</f>
        <v>100821.8599999994</v>
      </c>
      <c r="L48" s="147">
        <f>L44-L47</f>
        <v>3442197.4399999827</v>
      </c>
      <c r="M48" s="147">
        <f>M44-M47</f>
        <v>3420968.5499999933</v>
      </c>
      <c r="N48" s="122"/>
    </row>
    <row r="49" spans="1:14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47">
        <f>IF(J48&gt;0,J48,0)</f>
        <v>292129.41999999434</v>
      </c>
      <c r="K49" s="147">
        <f>IF(K48&gt;0,K48,0)</f>
        <v>100821.8599999994</v>
      </c>
      <c r="L49" s="147">
        <f>IF(L48&gt;0,L48,0)</f>
        <v>3442197.4399999827</v>
      </c>
      <c r="M49" s="147">
        <f>IF(M48&gt;0,M48,0)</f>
        <v>3420968.5499999933</v>
      </c>
      <c r="N49" s="122"/>
    </row>
    <row r="50" spans="1:14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47">
        <f>IF(J48&lt;0,-J48,0)</f>
        <v>0</v>
      </c>
      <c r="K50" s="147">
        <f>IF(K48&lt;0,-K48,0)</f>
        <v>0</v>
      </c>
      <c r="L50" s="147">
        <f>IF(L48&lt;0,-L48,0)</f>
        <v>0</v>
      </c>
      <c r="M50" s="147">
        <f>IF(M48&lt;0,-M48,0)</f>
        <v>0</v>
      </c>
      <c r="N50" s="122"/>
    </row>
    <row r="51" spans="1:13" ht="12.75" customHeight="1">
      <c r="A51" s="235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30"/>
      <c r="J52" s="30"/>
      <c r="K52" s="30"/>
      <c r="L52" s="30"/>
      <c r="M52" s="35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3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f>J48</f>
        <v>292129.41999999434</v>
      </c>
      <c r="K56" s="6">
        <f>K48</f>
        <v>100821.8599999994</v>
      </c>
      <c r="L56" s="6">
        <f>L49</f>
        <v>3442197.4399999827</v>
      </c>
      <c r="M56" s="6">
        <f>M49</f>
        <v>3420968.5499999933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29">
        <f>SUM(J58:J64)</f>
        <v>0</v>
      </c>
      <c r="K57" s="29">
        <f>SUM(K58:K64)</f>
        <v>0</v>
      </c>
      <c r="L57" s="29"/>
      <c r="M57" s="29"/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29">
        <f>J57-J65</f>
        <v>0</v>
      </c>
      <c r="K66" s="29">
        <f>K57-K65</f>
        <v>0</v>
      </c>
      <c r="L66" s="29">
        <f>L57-L65</f>
        <v>0</v>
      </c>
      <c r="M66" s="29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34">
        <f>J56+J66</f>
        <v>292129.41999999434</v>
      </c>
      <c r="K67" s="34">
        <f>K56+K66</f>
        <v>100821.8599999994</v>
      </c>
      <c r="L67" s="34">
        <f>L56+L66</f>
        <v>3442197.4399999827</v>
      </c>
      <c r="M67" s="34">
        <f>M56+M66</f>
        <v>3420968.5499999933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allowBlank="1" sqref="A1:I65536 J68:K65536 J1:K55 N1:IV65536 L1:M6 L48:M65536 L16:M16 L22:M22 L27:M27 L42:M45 L33:M33"/>
    <dataValidation type="whole" operator="notEqual" allowBlank="1" showInputMessage="1" showErrorMessage="1" errorTitle="Pogrešan unos" error="Mogu se unijeti samo cjelobrojne vrijednosti." sqref="J66:K67 J56 J57:K57 J58:J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7" width="9.140625" style="28" customWidth="1"/>
    <col min="8" max="8" width="5.8515625" style="28" customWidth="1"/>
    <col min="9" max="9" width="8.140625" style="28" customWidth="1"/>
    <col min="10" max="10" width="9.140625" style="28" customWidth="1"/>
    <col min="11" max="11" width="11.00390625" style="28" customWidth="1"/>
    <col min="12" max="12" width="9.8515625" style="28" bestFit="1" customWidth="1"/>
    <col min="13" max="16384" width="9.140625" style="28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350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338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39" t="s">
        <v>279</v>
      </c>
      <c r="J4" s="40" t="s">
        <v>318</v>
      </c>
      <c r="K4" s="40" t="s">
        <v>319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41">
        <v>2</v>
      </c>
      <c r="J5" s="42" t="s">
        <v>283</v>
      </c>
      <c r="K5" s="42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292129.41999999434</v>
      </c>
      <c r="K7" s="7">
        <v>3442197.4399999827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1514613</v>
      </c>
      <c r="K8" s="7">
        <v>1567418.88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3676783</v>
      </c>
      <c r="K9" s="7">
        <v>2030546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0</v>
      </c>
      <c r="K10" s="7">
        <v>0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0</v>
      </c>
      <c r="K11" s="7">
        <v>60948.0900000035</v>
      </c>
    </row>
    <row r="12" spans="1:12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0</v>
      </c>
      <c r="K12" s="7">
        <v>0</v>
      </c>
      <c r="L12" s="122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29">
        <f>SUM(J7:J12)</f>
        <v>5483525.419999994</v>
      </c>
      <c r="K13" s="29">
        <f>SUM(K7:K12)</f>
        <v>7101110.409999986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0</v>
      </c>
      <c r="K14" s="7">
        <v>0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3703170</v>
      </c>
      <c r="K15" s="7">
        <v>8510779.940000001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1625860</v>
      </c>
      <c r="K16" s="7">
        <v>0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32454</v>
      </c>
      <c r="K17" s="7">
        <v>17205.630000000005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29">
        <f>SUM(J14:J17)</f>
        <v>5361484</v>
      </c>
      <c r="K18" s="29">
        <f>SUM(K14:K17)</f>
        <v>8527985.570000002</v>
      </c>
    </row>
    <row r="19" spans="1:11" ht="24.75" customHeight="1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29">
        <f>IF(J13&gt;J18,J13-J18,0)</f>
        <v>122041.41999999434</v>
      </c>
      <c r="K19" s="29">
        <f>IF(K13&gt;K18,K13-K18,0)</f>
        <v>0</v>
      </c>
    </row>
    <row r="20" spans="1:11" ht="22.5" customHeight="1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29">
        <f>IF(J18&gt;J13,J18-J13,0)</f>
        <v>0</v>
      </c>
      <c r="K20" s="29">
        <f>IF(K18&gt;K13,K18-K13,0)</f>
        <v>1426875.160000016</v>
      </c>
    </row>
    <row r="21" spans="1:11" ht="12.75">
      <c r="A21" s="235" t="s">
        <v>159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0</v>
      </c>
      <c r="K22" s="7">
        <v>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0</v>
      </c>
      <c r="K26" s="7">
        <v>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29">
        <f>SUM(J22:J26)</f>
        <v>0</v>
      </c>
      <c r="K27" s="29">
        <f>SUM(K22:K26)</f>
        <v>0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621512</v>
      </c>
      <c r="K28" s="7">
        <v>410713.82000000495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0</v>
      </c>
      <c r="K30" s="7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29">
        <f>SUM(J28:J30)</f>
        <v>621512</v>
      </c>
      <c r="K31" s="29">
        <f>SUM(K28:K30)</f>
        <v>410713.82000000495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29">
        <f>IF(J27&gt;J31,J27-J31,0)</f>
        <v>0</v>
      </c>
      <c r="K32" s="29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29">
        <f>IF(J31&gt;J27,J31-J27,0)</f>
        <v>621512</v>
      </c>
      <c r="K33" s="29">
        <f>IF(K31&gt;K27,K31-K27,0)</f>
        <v>410713.82000000495</v>
      </c>
    </row>
    <row r="34" spans="1:11" ht="12.75">
      <c r="A34" s="235" t="s">
        <v>160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0</v>
      </c>
      <c r="K35" s="7">
        <v>0</v>
      </c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0</v>
      </c>
      <c r="K36" s="7">
        <v>504836.3500000015</v>
      </c>
    </row>
    <row r="37" spans="1:13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144048</v>
      </c>
      <c r="K37" s="7">
        <v>131479.93</v>
      </c>
      <c r="M37" s="122"/>
    </row>
    <row r="38" spans="1:12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29">
        <f>SUM(J35:J37)</f>
        <v>144048</v>
      </c>
      <c r="K38" s="29">
        <f>SUM(K35:K37)</f>
        <v>636316.2800000014</v>
      </c>
      <c r="L38" s="122"/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1296293</v>
      </c>
      <c r="K39" s="7">
        <v>0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0</v>
      </c>
      <c r="K40" s="7">
        <v>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0</v>
      </c>
      <c r="K41" s="7">
        <v>0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/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29">
        <f>SUM(J39:J43)</f>
        <v>1296293</v>
      </c>
      <c r="K44" s="29">
        <f>SUM(K39:K43)</f>
        <v>0</v>
      </c>
    </row>
    <row r="45" spans="1:12" ht="0.75" customHeight="1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29">
        <f>IF(J38&gt;J44,J38-J44,0)</f>
        <v>0</v>
      </c>
      <c r="K45" s="29">
        <f>IF(K38&gt;K44,K38-K44,0)</f>
        <v>636316.2800000014</v>
      </c>
      <c r="L45" s="122"/>
    </row>
    <row r="46" spans="1:11" ht="22.5" customHeight="1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29">
        <f>IF(J44&gt;J38,J44-J38,0)</f>
        <v>1152245</v>
      </c>
      <c r="K46" s="29">
        <f>IF(K44&gt;K38,K44-K38,0)</f>
        <v>0</v>
      </c>
    </row>
    <row r="47" spans="1:12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29">
        <f>IF(J19-J20+J32-J33+J45-J46&gt;0,J19-J20+J32-J33+J45-J46,0)</f>
        <v>0</v>
      </c>
      <c r="K47" s="29">
        <f>IF(K19-K20+K32-K33+K45-K46&gt;0,K19-K20+K32-K33+K45-K46,0)</f>
        <v>0</v>
      </c>
      <c r="L47" s="122"/>
    </row>
    <row r="48" spans="1:13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29">
        <f>IF(J20-J19+J33-J32+J46-J45&gt;0,J20-J19+J33-J32+J46-J45,0)</f>
        <v>1651715.5800000057</v>
      </c>
      <c r="K48" s="29">
        <f>IF(K20-K19+K33-K32+K46-K45&gt;0,K20-K19+K33-K32+K46-K45,0)</f>
        <v>1201272.7000000195</v>
      </c>
      <c r="L48" s="122"/>
      <c r="M48" s="122"/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2409575</v>
      </c>
      <c r="K49" s="7">
        <v>2908553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0</v>
      </c>
      <c r="K50" s="7">
        <v>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1651715.5800000057</v>
      </c>
      <c r="K51" s="7">
        <f>K48</f>
        <v>1201272.7000000195</v>
      </c>
    </row>
    <row r="52" spans="1:12" ht="12.75">
      <c r="A52" s="251" t="s">
        <v>177</v>
      </c>
      <c r="B52" s="252"/>
      <c r="C52" s="252"/>
      <c r="D52" s="252"/>
      <c r="E52" s="252"/>
      <c r="F52" s="252"/>
      <c r="G52" s="252"/>
      <c r="H52" s="252"/>
      <c r="I52" s="4">
        <v>44</v>
      </c>
      <c r="J52" s="34">
        <f>J49+J50-J51</f>
        <v>757859.4199999943</v>
      </c>
      <c r="K52" s="34">
        <f>K49+K50-K51</f>
        <v>1707280.2999999805</v>
      </c>
      <c r="L52" s="12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allowBlank="1" sqref="A1:I65536 J21 L1:IV65536 J28:J30 J1:K20 K21:K65536 J34:J65536"/>
    <dataValidation type="whole" operator="greaterThanOrEqual" allowBlank="1" showInputMessage="1" showErrorMessage="1" errorTitle="Pogrešan unos" error="Mogu se unijeti samo cjelobrojne pozitivne vrijednosti." sqref="J31:J33 J27">
      <formula1>0</formula1>
    </dataValidation>
    <dataValidation type="whole" operator="notEqual" allowBlank="1" showInputMessage="1" showErrorMessage="1" errorTitle="Pogrešan unos" error="Mogu se unijeti samo cjelobrojne vrijednosti." sqref="J22:J26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6" width="9.140625" style="28" customWidth="1"/>
    <col min="7" max="8" width="8.140625" style="28" customWidth="1"/>
    <col min="9" max="16384" width="9.140625" style="28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39" t="s">
        <v>279</v>
      </c>
      <c r="J4" s="40" t="s">
        <v>318</v>
      </c>
      <c r="K4" s="40" t="s">
        <v>319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45">
        <v>2</v>
      </c>
      <c r="J5" s="46" t="s">
        <v>283</v>
      </c>
      <c r="K5" s="46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37">
        <f>SUM(J7:J11)</f>
        <v>0</v>
      </c>
      <c r="K12" s="29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37">
        <f>SUM(J13:J18)</f>
        <v>0</v>
      </c>
      <c r="K19" s="29">
        <f>SUM(K13:K18)</f>
        <v>0</v>
      </c>
    </row>
    <row r="20" spans="1:11" ht="12.75">
      <c r="A20" s="21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37">
        <f>IF(J12&gt;J19,J12-J19,0)</f>
        <v>0</v>
      </c>
      <c r="K20" s="29">
        <f>IF(K12&gt;K19,K12-K19,0)</f>
        <v>0</v>
      </c>
    </row>
    <row r="21" spans="1:11" ht="12.75">
      <c r="A21" s="232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37">
        <f>IF(J19&gt;J12,J19-J12,0)</f>
        <v>0</v>
      </c>
      <c r="K21" s="29">
        <f>IF(K19&gt;K12,K19-K12,0)</f>
        <v>0</v>
      </c>
    </row>
    <row r="22" spans="1:11" ht="12.75">
      <c r="A22" s="235" t="s">
        <v>159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320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321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37">
        <f>SUM(J23:J27)</f>
        <v>0</v>
      </c>
      <c r="K28" s="29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37">
        <f>SUM(J29:J31)</f>
        <v>0</v>
      </c>
      <c r="K32" s="29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37">
        <f>IF(J28&gt;J32,J28-J32,0)</f>
        <v>0</v>
      </c>
      <c r="K33" s="29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37">
        <f>IF(J32&gt;J28,J32-J28,0)</f>
        <v>0</v>
      </c>
      <c r="K34" s="29">
        <f>IF(K32&gt;K28,K32-K28,0)</f>
        <v>0</v>
      </c>
    </row>
    <row r="35" spans="1:11" ht="12.75">
      <c r="A35" s="235" t="s">
        <v>160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37">
        <f>SUM(J36:J38)</f>
        <v>0</v>
      </c>
      <c r="K39" s="29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37">
        <f>SUM(J40:J44)</f>
        <v>0</v>
      </c>
      <c r="K45" s="29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37">
        <f>IF(J39&gt;J45,J39-J45,0)</f>
        <v>0</v>
      </c>
      <c r="K46" s="29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37">
        <f>IF(J45&gt;J39,J45-J39,0)</f>
        <v>0</v>
      </c>
      <c r="K47" s="29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37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37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38">
        <f>J50+J51-J52</f>
        <v>0</v>
      </c>
      <c r="K53" s="34">
        <f>K50+K51-K52</f>
        <v>0</v>
      </c>
    </row>
    <row r="54" spans="1:1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49" customWidth="1"/>
    <col min="5" max="5" width="10.140625" style="49" bestFit="1" customWidth="1"/>
    <col min="6" max="16384" width="9.140625" style="49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8"/>
    </row>
    <row r="2" spans="1:12" ht="15.75">
      <c r="A2" s="21"/>
      <c r="B2" s="47"/>
      <c r="C2" s="305" t="s">
        <v>282</v>
      </c>
      <c r="D2" s="306"/>
      <c r="E2" s="124" t="s">
        <v>347</v>
      </c>
      <c r="F2" s="22" t="s">
        <v>250</v>
      </c>
      <c r="G2" s="307" t="s">
        <v>348</v>
      </c>
      <c r="H2" s="308"/>
      <c r="I2" s="47"/>
      <c r="J2" s="47"/>
      <c r="K2" s="47"/>
      <c r="L2" s="50"/>
    </row>
    <row r="3" spans="1:11" ht="23.25">
      <c r="A3" s="309" t="s">
        <v>59</v>
      </c>
      <c r="B3" s="309"/>
      <c r="C3" s="309"/>
      <c r="D3" s="309"/>
      <c r="E3" s="309"/>
      <c r="F3" s="309"/>
      <c r="G3" s="309"/>
      <c r="H3" s="309"/>
      <c r="I3" s="53" t="s">
        <v>305</v>
      </c>
      <c r="J3" s="54" t="s">
        <v>150</v>
      </c>
      <c r="K3" s="54" t="s">
        <v>151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56">
        <v>2</v>
      </c>
      <c r="J4" s="55" t="s">
        <v>283</v>
      </c>
      <c r="K4" s="55" t="s">
        <v>284</v>
      </c>
    </row>
    <row r="5" spans="1:11" ht="12.75">
      <c r="A5" s="297" t="s">
        <v>285</v>
      </c>
      <c r="B5" s="298"/>
      <c r="C5" s="298"/>
      <c r="D5" s="298"/>
      <c r="E5" s="298"/>
      <c r="F5" s="298"/>
      <c r="G5" s="298"/>
      <c r="H5" s="298"/>
      <c r="I5" s="23">
        <v>1</v>
      </c>
      <c r="J5" s="6">
        <v>49240200</v>
      </c>
      <c r="K5" s="24">
        <v>49240200</v>
      </c>
    </row>
    <row r="6" spans="1:11" ht="12.75">
      <c r="A6" s="297" t="s">
        <v>286</v>
      </c>
      <c r="B6" s="298"/>
      <c r="C6" s="298"/>
      <c r="D6" s="298"/>
      <c r="E6" s="298"/>
      <c r="F6" s="298"/>
      <c r="G6" s="298"/>
      <c r="H6" s="298"/>
      <c r="I6" s="23">
        <v>2</v>
      </c>
      <c r="J6" s="7">
        <v>0</v>
      </c>
      <c r="K6" s="25">
        <v>0</v>
      </c>
    </row>
    <row r="7" spans="1:11" ht="12.75">
      <c r="A7" s="297" t="s">
        <v>287</v>
      </c>
      <c r="B7" s="298"/>
      <c r="C7" s="298"/>
      <c r="D7" s="298"/>
      <c r="E7" s="298"/>
      <c r="F7" s="298"/>
      <c r="G7" s="298"/>
      <c r="H7" s="298"/>
      <c r="I7" s="23">
        <v>3</v>
      </c>
      <c r="J7" s="7">
        <v>-588255</v>
      </c>
      <c r="K7" s="25">
        <v>-588255</v>
      </c>
    </row>
    <row r="8" spans="1:11" ht="12.75">
      <c r="A8" s="297" t="s">
        <v>288</v>
      </c>
      <c r="B8" s="298"/>
      <c r="C8" s="298"/>
      <c r="D8" s="298"/>
      <c r="E8" s="298"/>
      <c r="F8" s="298"/>
      <c r="G8" s="298"/>
      <c r="H8" s="298"/>
      <c r="I8" s="23">
        <v>4</v>
      </c>
      <c r="J8" s="7">
        <v>-23187834</v>
      </c>
      <c r="K8" s="25">
        <v>-21273999.05</v>
      </c>
    </row>
    <row r="9" spans="1:11" ht="12.75">
      <c r="A9" s="297" t="s">
        <v>289</v>
      </c>
      <c r="B9" s="298"/>
      <c r="C9" s="298"/>
      <c r="D9" s="298"/>
      <c r="E9" s="298"/>
      <c r="F9" s="298"/>
      <c r="G9" s="298"/>
      <c r="H9" s="298"/>
      <c r="I9" s="23">
        <v>5</v>
      </c>
      <c r="J9" s="7">
        <v>1178482</v>
      </c>
      <c r="K9" s="25">
        <v>3442197.44</v>
      </c>
    </row>
    <row r="10" spans="1:11" ht="12.75">
      <c r="A10" s="297" t="s">
        <v>290</v>
      </c>
      <c r="B10" s="298"/>
      <c r="C10" s="298"/>
      <c r="D10" s="298"/>
      <c r="E10" s="298"/>
      <c r="F10" s="298"/>
      <c r="G10" s="298"/>
      <c r="H10" s="298"/>
      <c r="I10" s="23">
        <v>6</v>
      </c>
      <c r="J10" s="7">
        <v>19929613</v>
      </c>
      <c r="K10" s="25">
        <v>19929613</v>
      </c>
    </row>
    <row r="11" spans="1:11" ht="12.75">
      <c r="A11" s="297" t="s">
        <v>291</v>
      </c>
      <c r="B11" s="298"/>
      <c r="C11" s="298"/>
      <c r="D11" s="298"/>
      <c r="E11" s="298"/>
      <c r="F11" s="298"/>
      <c r="G11" s="298"/>
      <c r="H11" s="298"/>
      <c r="I11" s="23">
        <v>7</v>
      </c>
      <c r="J11" s="7">
        <v>0</v>
      </c>
      <c r="K11" s="25">
        <v>0</v>
      </c>
    </row>
    <row r="12" spans="1:11" ht="12.75">
      <c r="A12" s="297" t="s">
        <v>292</v>
      </c>
      <c r="B12" s="298"/>
      <c r="C12" s="298"/>
      <c r="D12" s="298"/>
      <c r="E12" s="298"/>
      <c r="F12" s="298"/>
      <c r="G12" s="298"/>
      <c r="H12" s="298"/>
      <c r="I12" s="23">
        <v>8</v>
      </c>
      <c r="J12" s="7">
        <v>0</v>
      </c>
      <c r="K12" s="25">
        <v>0</v>
      </c>
    </row>
    <row r="13" spans="1:11" ht="12.75">
      <c r="A13" s="297" t="s">
        <v>293</v>
      </c>
      <c r="B13" s="298"/>
      <c r="C13" s="298"/>
      <c r="D13" s="298"/>
      <c r="E13" s="298"/>
      <c r="F13" s="298"/>
      <c r="G13" s="298"/>
      <c r="H13" s="298"/>
      <c r="I13" s="23">
        <v>9</v>
      </c>
      <c r="J13" s="7">
        <v>0</v>
      </c>
      <c r="K13" s="25">
        <v>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23">
        <v>10</v>
      </c>
      <c r="J14" s="29">
        <f>SUM(J5:J13)</f>
        <v>46572206</v>
      </c>
      <c r="K14" s="51">
        <f>SUM(K5:K10)</f>
        <v>50749756.39</v>
      </c>
    </row>
    <row r="15" spans="1:11" ht="12.75">
      <c r="A15" s="297" t="s">
        <v>295</v>
      </c>
      <c r="B15" s="298"/>
      <c r="C15" s="298"/>
      <c r="D15" s="298"/>
      <c r="E15" s="298"/>
      <c r="F15" s="298"/>
      <c r="G15" s="298"/>
      <c r="H15" s="298"/>
      <c r="I15" s="23">
        <v>11</v>
      </c>
      <c r="J15" s="7">
        <v>0</v>
      </c>
      <c r="K15" s="25">
        <v>0</v>
      </c>
    </row>
    <row r="16" spans="1:11" ht="12.75">
      <c r="A16" s="297" t="s">
        <v>296</v>
      </c>
      <c r="B16" s="298"/>
      <c r="C16" s="298"/>
      <c r="D16" s="298"/>
      <c r="E16" s="298"/>
      <c r="F16" s="298"/>
      <c r="G16" s="298"/>
      <c r="H16" s="298"/>
      <c r="I16" s="23">
        <v>12</v>
      </c>
      <c r="J16" s="7">
        <v>0</v>
      </c>
      <c r="K16" s="25">
        <v>0</v>
      </c>
    </row>
    <row r="17" spans="1:11" ht="12.75">
      <c r="A17" s="297" t="s">
        <v>297</v>
      </c>
      <c r="B17" s="298"/>
      <c r="C17" s="298"/>
      <c r="D17" s="298"/>
      <c r="E17" s="298"/>
      <c r="F17" s="298"/>
      <c r="G17" s="298"/>
      <c r="H17" s="298"/>
      <c r="I17" s="23">
        <v>13</v>
      </c>
      <c r="J17" s="7">
        <v>0</v>
      </c>
      <c r="K17" s="25">
        <v>0</v>
      </c>
    </row>
    <row r="18" spans="1:11" ht="12.75">
      <c r="A18" s="297" t="s">
        <v>298</v>
      </c>
      <c r="B18" s="298"/>
      <c r="C18" s="298"/>
      <c r="D18" s="298"/>
      <c r="E18" s="298"/>
      <c r="F18" s="298"/>
      <c r="G18" s="298"/>
      <c r="H18" s="298"/>
      <c r="I18" s="23">
        <v>14</v>
      </c>
      <c r="J18" s="7">
        <v>0</v>
      </c>
      <c r="K18" s="25">
        <v>0</v>
      </c>
    </row>
    <row r="19" spans="1:11" ht="12.75">
      <c r="A19" s="297" t="s">
        <v>299</v>
      </c>
      <c r="B19" s="298"/>
      <c r="C19" s="298"/>
      <c r="D19" s="298"/>
      <c r="E19" s="298"/>
      <c r="F19" s="298"/>
      <c r="G19" s="298"/>
      <c r="H19" s="298"/>
      <c r="I19" s="23">
        <v>15</v>
      </c>
      <c r="J19" s="7">
        <v>0</v>
      </c>
      <c r="K19" s="25">
        <v>0</v>
      </c>
    </row>
    <row r="20" spans="1:11" ht="12.75">
      <c r="A20" s="297" t="s">
        <v>300</v>
      </c>
      <c r="B20" s="298"/>
      <c r="C20" s="298"/>
      <c r="D20" s="298"/>
      <c r="E20" s="298"/>
      <c r="F20" s="298"/>
      <c r="G20" s="298"/>
      <c r="H20" s="298"/>
      <c r="I20" s="23">
        <v>16</v>
      </c>
      <c r="J20" s="7">
        <v>0</v>
      </c>
      <c r="K20" s="25">
        <v>0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23">
        <v>17</v>
      </c>
      <c r="J21" s="34">
        <f>SUM(J15:J20)</f>
        <v>0</v>
      </c>
      <c r="K21" s="52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26">
        <v>18</v>
      </c>
      <c r="J23" s="24"/>
      <c r="K23" s="24"/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27">
        <v>19</v>
      </c>
      <c r="J24" s="52"/>
      <c r="K24" s="52"/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2:J65536 J1:J4 K1:IV6553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7" sqref="F7"/>
    </sheetView>
  </sheetViews>
  <sheetFormatPr defaultColWidth="9.140625" defaultRowHeight="12.75"/>
  <cols>
    <col min="5" max="5" width="3.140625" style="0" customWidth="1"/>
    <col min="6" max="6" width="10.8515625" style="0" customWidth="1"/>
    <col min="7" max="7" width="11.00390625" style="0" customWidth="1"/>
    <col min="8" max="8" width="9.421875" style="0" customWidth="1"/>
    <col min="9" max="9" width="10.57421875" style="0" bestFit="1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125" customFormat="1" ht="22.5" customHeight="1">
      <c r="A2" s="318" t="s">
        <v>280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s="127" customFormat="1" ht="20.25" customHeight="1">
      <c r="A3" s="311" t="s">
        <v>339</v>
      </c>
      <c r="B3" s="320"/>
      <c r="C3" s="320"/>
      <c r="D3" s="320"/>
      <c r="E3" s="320"/>
      <c r="F3" s="320"/>
      <c r="G3" s="320"/>
      <c r="H3" s="321"/>
      <c r="I3" s="126"/>
      <c r="J3" s="126"/>
    </row>
    <row r="4" spans="1:10" s="130" customFormat="1" ht="16.5" customHeight="1">
      <c r="A4" s="322"/>
      <c r="B4" s="323"/>
      <c r="C4" s="323"/>
      <c r="D4" s="323"/>
      <c r="E4" s="324"/>
      <c r="F4" s="128" t="s">
        <v>346</v>
      </c>
      <c r="G4" s="128" t="s">
        <v>351</v>
      </c>
      <c r="H4" s="128" t="s">
        <v>340</v>
      </c>
      <c r="I4" s="129"/>
      <c r="J4" s="129"/>
    </row>
    <row r="5" spans="1:10" ht="12.75" customHeight="1">
      <c r="A5" s="322" t="s">
        <v>341</v>
      </c>
      <c r="B5" s="323"/>
      <c r="C5" s="323"/>
      <c r="D5" s="323"/>
      <c r="E5" s="324"/>
      <c r="F5" s="131">
        <v>11658.46271</v>
      </c>
      <c r="G5" s="131">
        <f>G7-G6</f>
        <v>16202.713609999995</v>
      </c>
      <c r="H5" s="132">
        <f>G5/F5*100</f>
        <v>138.97813127713815</v>
      </c>
      <c r="I5" s="133"/>
      <c r="J5" s="135"/>
    </row>
    <row r="6" spans="1:10" ht="12.75" customHeight="1">
      <c r="A6" s="322" t="s">
        <v>342</v>
      </c>
      <c r="B6" s="323"/>
      <c r="C6" s="323"/>
      <c r="D6" s="323"/>
      <c r="E6" s="324"/>
      <c r="F6" s="131">
        <v>27230.57269</v>
      </c>
      <c r="G6" s="131">
        <f>29537764.26/1000</f>
        <v>29537.76426</v>
      </c>
      <c r="H6" s="132">
        <f>G6/F6*100</f>
        <v>108.4727985572161</v>
      </c>
      <c r="I6" s="133"/>
      <c r="J6" s="133"/>
    </row>
    <row r="7" spans="1:10" ht="12.75" customHeight="1">
      <c r="A7" s="315"/>
      <c r="B7" s="316"/>
      <c r="C7" s="316"/>
      <c r="D7" s="316"/>
      <c r="E7" s="317"/>
      <c r="F7" s="131">
        <v>38889.0354</v>
      </c>
      <c r="G7" s="131">
        <f>45740477.87/1000</f>
        <v>45740.477869999995</v>
      </c>
      <c r="H7" s="132">
        <f>G7/F7*100</f>
        <v>117.61792854856974</v>
      </c>
      <c r="I7" s="135"/>
      <c r="J7" s="133"/>
    </row>
    <row r="8" spans="1:10" ht="12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2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12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23.25" customHeight="1">
      <c r="A12" s="311" t="s">
        <v>343</v>
      </c>
      <c r="B12" s="312"/>
      <c r="C12" s="312"/>
      <c r="D12" s="312"/>
      <c r="E12" s="312"/>
      <c r="F12" s="312"/>
      <c r="G12" s="312"/>
      <c r="H12" s="313"/>
      <c r="I12" s="20"/>
      <c r="J12" s="20"/>
    </row>
    <row r="13" spans="1:10" ht="12.75">
      <c r="A13" s="314"/>
      <c r="B13" s="314"/>
      <c r="C13" s="314"/>
      <c r="D13" s="314"/>
      <c r="E13" s="314"/>
      <c r="F13" s="128" t="s">
        <v>346</v>
      </c>
      <c r="G13" s="128" t="s">
        <v>351</v>
      </c>
      <c r="H13" s="128" t="s">
        <v>340</v>
      </c>
      <c r="I13" s="20"/>
      <c r="J13" s="20"/>
    </row>
    <row r="14" spans="1:10" ht="12.75" customHeight="1">
      <c r="A14" s="314" t="s">
        <v>344</v>
      </c>
      <c r="B14" s="314"/>
      <c r="C14" s="314"/>
      <c r="D14" s="314"/>
      <c r="E14" s="314"/>
      <c r="F14" s="131">
        <v>20335.25676</v>
      </c>
      <c r="G14" s="131">
        <f>G16-G15</f>
        <v>23764.02064</v>
      </c>
      <c r="H14" s="132">
        <f>G14/F14*100</f>
        <v>116.86117820132209</v>
      </c>
      <c r="I14" s="20"/>
      <c r="J14" s="20"/>
    </row>
    <row r="15" spans="1:10" ht="12.75" customHeight="1">
      <c r="A15" s="314" t="s">
        <v>345</v>
      </c>
      <c r="B15" s="314"/>
      <c r="C15" s="314"/>
      <c r="D15" s="314"/>
      <c r="E15" s="314"/>
      <c r="F15" s="131">
        <v>2714.05226</v>
      </c>
      <c r="G15" s="131">
        <f>2924381.3/1000</f>
        <v>2924.3813</v>
      </c>
      <c r="H15" s="132">
        <f>G15/F15*100</f>
        <v>107.74963117327741</v>
      </c>
      <c r="I15" s="20"/>
      <c r="J15" s="20"/>
    </row>
    <row r="16" spans="1:10" ht="12.75">
      <c r="A16" s="315"/>
      <c r="B16" s="316"/>
      <c r="C16" s="316"/>
      <c r="D16" s="316"/>
      <c r="E16" s="317"/>
      <c r="F16" s="131">
        <v>23049.30902</v>
      </c>
      <c r="G16" s="131">
        <f>26688401.94/1000</f>
        <v>26688.40194</v>
      </c>
      <c r="H16" s="132">
        <f>G16/F16*100</f>
        <v>115.78829507141555</v>
      </c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136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134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12">
    <mergeCell ref="A6:E6"/>
    <mergeCell ref="A7:E7"/>
    <mergeCell ref="A12:H12"/>
    <mergeCell ref="A13:E13"/>
    <mergeCell ref="A14:E14"/>
    <mergeCell ref="A15:E15"/>
    <mergeCell ref="A16:E16"/>
    <mergeCell ref="A2:J2"/>
    <mergeCell ref="A11:J11"/>
    <mergeCell ref="A3:H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B-000000</cp:lastModifiedBy>
  <cp:lastPrinted>2018-07-27T10:51:57Z</cp:lastPrinted>
  <dcterms:created xsi:type="dcterms:W3CDTF">2008-10-17T11:51:54Z</dcterms:created>
  <dcterms:modified xsi:type="dcterms:W3CDTF">2018-07-30T05:59:27Z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